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06"/>
  <workbookPr codeName="ThisWorkbook" defaultThemeVersion="124226"/>
  <mc:AlternateContent xmlns:mc="http://schemas.openxmlformats.org/markup-compatibility/2006">
    <mc:Choice Requires="x15">
      <x15ac:absPath xmlns:x15ac="http://schemas.microsoft.com/office/spreadsheetml/2010/11/ac" url="https://hultstudents-my.sharepoint.com/personal/kjharwal_student_hult_edu/Documents/"/>
    </mc:Choice>
  </mc:AlternateContent>
  <xr:revisionPtr revIDLastSave="0" documentId="8_{F06E4600-DC10-4F3F-BC61-D3774EC2F479}" xr6:coauthVersionLast="47" xr6:coauthVersionMax="47" xr10:uidLastSave="{00000000-0000-0000-0000-000000000000}"/>
  <bookViews>
    <workbookView xWindow="-108" yWindow="-108" windowWidth="23256" windowHeight="12456" firstSheet="12" activeTab="5" xr2:uid="{00000000-000D-0000-FFFF-FFFF00000000}"/>
  </bookViews>
  <sheets>
    <sheet name="READ ME" sheetId="4" state="hidden" r:id="rId1"/>
    <sheet name="Cover" sheetId="7" r:id="rId2"/>
    <sheet name="Trading_Log" sheetId="10" r:id="rId3"/>
    <sheet name="Trading_Log-Past" sheetId="1" r:id="rId4"/>
    <sheet name="Excel Live Data" sheetId="9" state="hidden" r:id="rId5"/>
    <sheet name="Periodic Reflection" sheetId="6" r:id="rId6"/>
    <sheet name="Trading_Log-import" sheetId="11" state="hidden" r:id="rId7"/>
    <sheet name="DASHBOARD" sheetId="14" r:id="rId8"/>
    <sheet name="PORTFOLIO SUMMARY" sheetId="15" state="hidden" r:id="rId9"/>
    <sheet name="Transaction History(Stocktrak)" sheetId="16" r:id="rId10"/>
    <sheet name="POSITION P&amp;L" sheetId="17" r:id="rId11"/>
    <sheet name="PHASE ANALYSIS" sheetId="18" r:id="rId12"/>
    <sheet name="RISK METRICS" sheetId="19" r:id="rId13"/>
    <sheet name="ASSUMPTIONS" sheetId="20" state="hidden" r:id="rId14"/>
    <sheet name="HOLDINGS CHART" sheetId="21" r:id="rId15"/>
    <sheet name="PERFORMANCE TIMELINE" sheetId="22" r:id="rId16"/>
    <sheet name="GAIN ANALYSIS" sheetId="23" r:id="rId17"/>
    <sheet name="ADVANCED METRICS" sheetId="24" r:id="rId18"/>
    <sheet name="TAIL RISK" sheetId="25" r:id="rId19"/>
    <sheet name="REGIME ANALYSIS" sheetId="26" r:id="rId20"/>
    <sheet name="REBALANCING" sheetId="27" r:id="rId21"/>
    <sheet name="Cover (2)" sheetId="8" state="hidden" r:id="rId22"/>
    <sheet name="VALIDATION_LISTS" sheetId="5" state="hidden" r:id="rId23"/>
  </sheets>
  <definedNames>
    <definedName name="ExternalData_1" localSheetId="5">'Periodic Reflection'!$KJ$418:$KK$420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1" i="14" l="1"/>
  <c r="K86" i="11"/>
  <c r="D15" i="14"/>
  <c r="K7" i="11"/>
  <c r="I2" i="11"/>
  <c r="K2" i="11" s="1"/>
  <c r="I3" i="11"/>
  <c r="K3" i="11" s="1"/>
  <c r="I4" i="11"/>
  <c r="I5" i="11"/>
  <c r="I6" i="11"/>
  <c r="I7" i="11"/>
  <c r="I8" i="11"/>
  <c r="K8" i="11" s="1"/>
  <c r="I9" i="11"/>
  <c r="I10" i="11"/>
  <c r="I11" i="11"/>
  <c r="K11" i="11" s="1"/>
  <c r="I12" i="11"/>
  <c r="K12" i="11" s="1"/>
  <c r="I13" i="11"/>
  <c r="I14" i="11"/>
  <c r="K14" i="11" s="1"/>
  <c r="I15" i="11"/>
  <c r="K15" i="11" s="1"/>
  <c r="I16" i="11"/>
  <c r="K16" i="11" s="1"/>
  <c r="I17" i="11"/>
  <c r="I18" i="11"/>
  <c r="I61" i="11"/>
  <c r="I62" i="11"/>
  <c r="I63" i="11"/>
  <c r="I64" i="11"/>
  <c r="I65" i="11"/>
  <c r="K18" i="11"/>
  <c r="I21" i="10"/>
  <c r="K21" i="10" s="1"/>
  <c r="I22" i="10"/>
  <c r="K2" i="10"/>
  <c r="K3" i="10"/>
  <c r="K4" i="10"/>
  <c r="K5" i="10"/>
  <c r="K6" i="10"/>
  <c r="K7" i="10"/>
  <c r="K8" i="10"/>
  <c r="K9" i="10"/>
  <c r="K10" i="10"/>
  <c r="K11" i="10"/>
  <c r="K12" i="10"/>
  <c r="K13" i="10"/>
  <c r="K14" i="10"/>
  <c r="K15" i="10"/>
  <c r="K16" i="10"/>
  <c r="K17" i="10"/>
  <c r="K18" i="10"/>
  <c r="K19" i="10"/>
  <c r="K20"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22" i="10"/>
  <c r="K62" i="11"/>
  <c r="L18" i="11"/>
  <c r="L17" i="11"/>
  <c r="K17" i="11"/>
  <c r="K13" i="11"/>
  <c r="K10" i="11"/>
  <c r="K9" i="11"/>
  <c r="K6" i="11"/>
  <c r="K5" i="11"/>
  <c r="K4" i="11"/>
  <c r="I118" i="1"/>
  <c r="K118" i="1" s="1"/>
  <c r="I117" i="1"/>
  <c r="K117" i="1" s="1"/>
  <c r="I116" i="1"/>
  <c r="K116" i="1" s="1"/>
  <c r="I115" i="1"/>
  <c r="K115" i="1" s="1"/>
  <c r="I114" i="1"/>
  <c r="K114" i="1" s="1"/>
  <c r="I113" i="1"/>
  <c r="K113" i="1" s="1"/>
  <c r="I112" i="1"/>
  <c r="K112" i="1" s="1"/>
  <c r="I111" i="1"/>
  <c r="K111" i="1" s="1"/>
  <c r="I110" i="1"/>
  <c r="K110" i="1" s="1"/>
  <c r="I109" i="1"/>
  <c r="K109" i="1" s="1"/>
  <c r="I108" i="1"/>
  <c r="K108" i="1" s="1"/>
  <c r="I107" i="1"/>
  <c r="K107" i="1" s="1"/>
  <c r="I106" i="1"/>
  <c r="K106" i="1" s="1"/>
  <c r="I105" i="1"/>
  <c r="K105" i="1" s="1"/>
  <c r="I104" i="1"/>
  <c r="K104" i="1" s="1"/>
  <c r="I103" i="1"/>
  <c r="K103" i="1" s="1"/>
  <c r="I102" i="1"/>
  <c r="K102" i="1" s="1"/>
  <c r="I101" i="1"/>
  <c r="K101" i="1" s="1"/>
  <c r="I100" i="1"/>
  <c r="K100" i="1" s="1"/>
  <c r="I99" i="1"/>
  <c r="K99" i="1" s="1"/>
  <c r="I98" i="1"/>
  <c r="K98" i="1" s="1"/>
  <c r="I67" i="1"/>
  <c r="K67" i="1" s="1"/>
  <c r="L6" i="7"/>
  <c r="O92" i="10"/>
  <c r="D19" i="9" a="1"/>
  <c r="D19" i="9" s="1"/>
  <c r="E19" i="9" a="1"/>
  <c r="E19" i="9" s="1"/>
  <c r="F19" i="9" a="1"/>
  <c r="F19" i="9" s="1"/>
  <c r="G19" i="9" a="1"/>
  <c r="G19" i="9" s="1"/>
  <c r="H19" i="9" a="1"/>
  <c r="H19" i="9" s="1"/>
  <c r="I19" i="9" a="1"/>
  <c r="I19" i="9" s="1"/>
  <c r="J19" i="9" a="1"/>
  <c r="J19" i="9" s="1"/>
  <c r="K19" i="9" a="1"/>
  <c r="K19" i="9" s="1"/>
  <c r="L19" i="9" a="1"/>
  <c r="L19" i="9" s="1"/>
  <c r="M19" i="9" a="1"/>
  <c r="M19" i="9" s="1"/>
  <c r="N19" i="9" a="1"/>
  <c r="N19" i="9" s="1"/>
  <c r="O19" i="9" a="1"/>
  <c r="O19" i="9" s="1"/>
  <c r="P19" i="9" a="1"/>
  <c r="P19" i="9" s="1"/>
  <c r="Q19" i="9" a="1"/>
  <c r="Q19" i="9" s="1"/>
  <c r="R19" i="9" a="1"/>
  <c r="R19" i="9" s="1"/>
  <c r="D20" i="9" a="1"/>
  <c r="D20" i="9" s="1"/>
  <c r="E20" i="9" a="1"/>
  <c r="E20" i="9" s="1"/>
  <c r="F20" i="9" a="1"/>
  <c r="F20" i="9" s="1"/>
  <c r="G20" i="9" a="1"/>
  <c r="G20" i="9" s="1"/>
  <c r="H20" i="9" a="1"/>
  <c r="H20" i="9" s="1"/>
  <c r="I20" i="9" a="1"/>
  <c r="I20" i="9" s="1"/>
  <c r="J20" i="9" a="1"/>
  <c r="J20" i="9" s="1"/>
  <c r="K20" i="9" a="1"/>
  <c r="K20" i="9" s="1"/>
  <c r="L20" i="9" a="1"/>
  <c r="L20" i="9" s="1"/>
  <c r="M20" i="9" a="1"/>
  <c r="M20" i="9" s="1"/>
  <c r="N20" i="9" a="1"/>
  <c r="N20" i="9" s="1"/>
  <c r="O20" i="9" a="1"/>
  <c r="O20" i="9" s="1"/>
  <c r="P20" i="9" a="1"/>
  <c r="P20" i="9" s="1"/>
  <c r="Q20" i="9" a="1"/>
  <c r="Q20" i="9" s="1"/>
  <c r="R20" i="9" a="1"/>
  <c r="R20" i="9" s="1"/>
  <c r="I36" i="1"/>
  <c r="K36" i="1" s="1"/>
  <c r="K136" i="1" s="1"/>
  <c r="R18" i="9" a="1"/>
  <c r="R18" i="9" s="1"/>
  <c r="Q18" i="9" a="1"/>
  <c r="Q18" i="9" s="1"/>
  <c r="P18" i="9" a="1"/>
  <c r="P18" i="9" s="1"/>
  <c r="O18" i="9" a="1"/>
  <c r="O18" i="9" s="1"/>
  <c r="N18" i="9" a="1"/>
  <c r="N18" i="9" s="1"/>
  <c r="M18" i="9" a="1"/>
  <c r="M18" i="9" s="1"/>
  <c r="L18" i="9" a="1"/>
  <c r="L18" i="9" s="1"/>
  <c r="K18" i="9" a="1"/>
  <c r="K18" i="9" s="1"/>
  <c r="J18" i="9" a="1"/>
  <c r="J18" i="9" s="1"/>
  <c r="I18" i="9" a="1"/>
  <c r="I18" i="9" s="1"/>
  <c r="H18" i="9" a="1"/>
  <c r="H18" i="9" s="1"/>
  <c r="G18" i="9" a="1"/>
  <c r="G18" i="9" s="1"/>
  <c r="F18" i="9" a="1"/>
  <c r="F18" i="9" s="1"/>
  <c r="E18" i="9" a="1"/>
  <c r="E18" i="9" s="1"/>
  <c r="D18" i="9" a="1"/>
  <c r="D18" i="9" s="1"/>
  <c r="R17" i="9" a="1"/>
  <c r="R17" i="9" s="1"/>
  <c r="Q17" i="9" a="1"/>
  <c r="Q17" i="9" s="1"/>
  <c r="P17" i="9" a="1"/>
  <c r="P17" i="9" s="1"/>
  <c r="O17" i="9" a="1"/>
  <c r="O17" i="9" s="1"/>
  <c r="N17" i="9" a="1"/>
  <c r="N17" i="9" s="1"/>
  <c r="M17" i="9" a="1"/>
  <c r="M17" i="9" s="1"/>
  <c r="L17" i="9" a="1"/>
  <c r="L17" i="9" s="1"/>
  <c r="K17" i="9" a="1"/>
  <c r="K17" i="9" s="1"/>
  <c r="J17" i="9" a="1"/>
  <c r="J17" i="9" s="1"/>
  <c r="I17" i="9" a="1"/>
  <c r="I17" i="9" s="1"/>
  <c r="H17" i="9" a="1"/>
  <c r="H17" i="9" s="1"/>
  <c r="G17" i="9" a="1"/>
  <c r="G17" i="9" s="1"/>
  <c r="F17" i="9" a="1"/>
  <c r="F17" i="9" s="1"/>
  <c r="E17" i="9" a="1"/>
  <c r="E17" i="9" s="1"/>
  <c r="D17" i="9" a="1"/>
  <c r="D17" i="9" s="1"/>
  <c r="R16" i="9" a="1"/>
  <c r="R16" i="9" s="1"/>
  <c r="Q16" i="9" a="1"/>
  <c r="Q16" i="9" s="1"/>
  <c r="P16" i="9" a="1"/>
  <c r="P16" i="9" s="1"/>
  <c r="O16" i="9" a="1"/>
  <c r="O16" i="9" s="1"/>
  <c r="N16" i="9" a="1"/>
  <c r="N16" i="9" s="1"/>
  <c r="M16" i="9" a="1"/>
  <c r="M16" i="9" s="1"/>
  <c r="L16" i="9" a="1"/>
  <c r="L16" i="9" s="1"/>
  <c r="K16" i="9" a="1"/>
  <c r="K16" i="9" s="1"/>
  <c r="J16" i="9" a="1"/>
  <c r="J16" i="9" s="1"/>
  <c r="I16" i="9" a="1"/>
  <c r="I16" i="9" s="1"/>
  <c r="H16" i="9" a="1"/>
  <c r="H16" i="9" s="1"/>
  <c r="G16" i="9" a="1"/>
  <c r="G16" i="9" s="1"/>
  <c r="F16" i="9" a="1"/>
  <c r="F16" i="9" s="1"/>
  <c r="E16" i="9" a="1"/>
  <c r="E16" i="9" s="1"/>
  <c r="D16" i="9" a="1"/>
  <c r="D16" i="9" s="1"/>
  <c r="R15" i="9" a="1"/>
  <c r="R15" i="9" s="1"/>
  <c r="Q15" i="9" a="1"/>
  <c r="Q15" i="9" s="1"/>
  <c r="P15" i="9" a="1"/>
  <c r="P15" i="9" s="1"/>
  <c r="O15" i="9" a="1"/>
  <c r="O15" i="9" s="1"/>
  <c r="N15" i="9" a="1"/>
  <c r="N15" i="9" s="1"/>
  <c r="M15" i="9" a="1"/>
  <c r="M15" i="9" s="1"/>
  <c r="L15" i="9" a="1"/>
  <c r="L15" i="9" s="1"/>
  <c r="K15" i="9" a="1"/>
  <c r="K15" i="9" s="1"/>
  <c r="J15" i="9" a="1"/>
  <c r="J15" i="9" s="1"/>
  <c r="I15" i="9" a="1"/>
  <c r="I15" i="9" s="1"/>
  <c r="H15" i="9" a="1"/>
  <c r="H15" i="9" s="1"/>
  <c r="G15" i="9" a="1"/>
  <c r="G15" i="9" s="1"/>
  <c r="F15" i="9" a="1"/>
  <c r="F15" i="9" s="1"/>
  <c r="E15" i="9" a="1"/>
  <c r="E15" i="9" s="1"/>
  <c r="D15" i="9" a="1"/>
  <c r="D15" i="9" s="1"/>
  <c r="R14" i="9" a="1"/>
  <c r="R14" i="9" s="1"/>
  <c r="Q14" i="9" a="1"/>
  <c r="Q14" i="9" s="1"/>
  <c r="P14" i="9" a="1"/>
  <c r="P14" i="9" s="1"/>
  <c r="O14" i="9" a="1"/>
  <c r="O14" i="9" s="1"/>
  <c r="N14" i="9" a="1"/>
  <c r="N14" i="9" s="1"/>
  <c r="M14" i="9" a="1"/>
  <c r="M14" i="9" s="1"/>
  <c r="L14" i="9" a="1"/>
  <c r="L14" i="9" s="1"/>
  <c r="K14" i="9" a="1"/>
  <c r="K14" i="9" s="1"/>
  <c r="J14" i="9" a="1"/>
  <c r="J14" i="9" s="1"/>
  <c r="I14" i="9" a="1"/>
  <c r="I14" i="9" s="1"/>
  <c r="H14" i="9" a="1"/>
  <c r="H14" i="9" s="1"/>
  <c r="G14" i="9" a="1"/>
  <c r="G14" i="9" s="1"/>
  <c r="F14" i="9" a="1"/>
  <c r="F14" i="9" s="1"/>
  <c r="E14" i="9" a="1"/>
  <c r="E14" i="9" s="1"/>
  <c r="D14" i="9" a="1"/>
  <c r="D14" i="9" s="1"/>
  <c r="R13" i="9" a="1"/>
  <c r="R13" i="9" s="1"/>
  <c r="Q13" i="9" a="1"/>
  <c r="Q13" i="9" s="1"/>
  <c r="P13" i="9" a="1"/>
  <c r="P13" i="9" s="1"/>
  <c r="O13" i="9" a="1"/>
  <c r="O13" i="9" s="1"/>
  <c r="N13" i="9" a="1"/>
  <c r="N13" i="9" s="1"/>
  <c r="M13" i="9" a="1"/>
  <c r="M13" i="9" s="1"/>
  <c r="L13" i="9" a="1"/>
  <c r="L13" i="9" s="1"/>
  <c r="K13" i="9" a="1"/>
  <c r="K13" i="9" s="1"/>
  <c r="J13" i="9" a="1"/>
  <c r="J13" i="9" s="1"/>
  <c r="I13" i="9" a="1"/>
  <c r="I13" i="9" s="1"/>
  <c r="H13" i="9" a="1"/>
  <c r="H13" i="9" s="1"/>
  <c r="G13" i="9" a="1"/>
  <c r="G13" i="9" s="1"/>
  <c r="F13" i="9" a="1"/>
  <c r="F13" i="9" s="1"/>
  <c r="E13" i="9" a="1"/>
  <c r="E13" i="9" s="1"/>
  <c r="D13" i="9" a="1"/>
  <c r="D13" i="9" s="1"/>
  <c r="R12" i="9" a="1"/>
  <c r="R12" i="9" s="1"/>
  <c r="Q12" i="9" a="1"/>
  <c r="Q12" i="9" s="1"/>
  <c r="P12" i="9" a="1"/>
  <c r="P12" i="9" s="1"/>
  <c r="O12" i="9" a="1"/>
  <c r="O12" i="9" s="1"/>
  <c r="N12" i="9" a="1"/>
  <c r="N12" i="9" s="1"/>
  <c r="M12" i="9" a="1"/>
  <c r="M12" i="9" s="1"/>
  <c r="L12" i="9" a="1"/>
  <c r="L12" i="9" s="1"/>
  <c r="K12" i="9" a="1"/>
  <c r="K12" i="9" s="1"/>
  <c r="J12" i="9" a="1"/>
  <c r="J12" i="9" s="1"/>
  <c r="I12" i="9" a="1"/>
  <c r="I12" i="9" s="1"/>
  <c r="H12" i="9" a="1"/>
  <c r="H12" i="9" s="1"/>
  <c r="G12" i="9" a="1"/>
  <c r="G12" i="9" s="1"/>
  <c r="F12" i="9" a="1"/>
  <c r="F12" i="9" s="1"/>
  <c r="E12" i="9" a="1"/>
  <c r="E12" i="9" s="1"/>
  <c r="D12" i="9" a="1"/>
  <c r="D12" i="9" s="1"/>
  <c r="R11" i="9" a="1"/>
  <c r="R11" i="9" s="1"/>
  <c r="Q11" i="9" a="1"/>
  <c r="Q11" i="9" s="1"/>
  <c r="P11" i="9" a="1"/>
  <c r="P11" i="9" s="1"/>
  <c r="O11" i="9" a="1"/>
  <c r="O11" i="9" s="1"/>
  <c r="N11" i="9" a="1"/>
  <c r="N11" i="9" s="1"/>
  <c r="M11" i="9" a="1"/>
  <c r="M11" i="9" s="1"/>
  <c r="L11" i="9" a="1"/>
  <c r="L11" i="9" s="1"/>
  <c r="K11" i="9" a="1"/>
  <c r="K11" i="9" s="1"/>
  <c r="J11" i="9" a="1"/>
  <c r="J11" i="9" s="1"/>
  <c r="I11" i="9" a="1"/>
  <c r="I11" i="9" s="1"/>
  <c r="H11" i="9" a="1"/>
  <c r="H11" i="9" s="1"/>
  <c r="G11" i="9" a="1"/>
  <c r="G11" i="9" s="1"/>
  <c r="F11" i="9" a="1"/>
  <c r="F11" i="9" s="1"/>
  <c r="E11" i="9" a="1"/>
  <c r="E11" i="9" s="1"/>
  <c r="D11" i="9" a="1"/>
  <c r="D11" i="9" s="1"/>
  <c r="R10" i="9" a="1"/>
  <c r="R10" i="9" s="1"/>
  <c r="Q10" i="9" a="1"/>
  <c r="Q10" i="9" s="1"/>
  <c r="P10" i="9" a="1"/>
  <c r="P10" i="9" s="1"/>
  <c r="O10" i="9" a="1"/>
  <c r="O10" i="9" s="1"/>
  <c r="N10" i="9" a="1"/>
  <c r="N10" i="9" s="1"/>
  <c r="M10" i="9" a="1"/>
  <c r="M10" i="9" s="1"/>
  <c r="L10" i="9" a="1"/>
  <c r="L10" i="9" s="1"/>
  <c r="K10" i="9" a="1"/>
  <c r="K10" i="9" s="1"/>
  <c r="J10" i="9" a="1"/>
  <c r="J10" i="9" s="1"/>
  <c r="I10" i="9" a="1"/>
  <c r="I10" i="9" s="1"/>
  <c r="H10" i="9" a="1"/>
  <c r="H10" i="9" s="1"/>
  <c r="G10" i="9" a="1"/>
  <c r="G10" i="9" s="1"/>
  <c r="F10" i="9" a="1"/>
  <c r="F10" i="9" s="1"/>
  <c r="E10" i="9" a="1"/>
  <c r="E10" i="9" s="1"/>
  <c r="D10" i="9" a="1"/>
  <c r="D10" i="9" s="1"/>
  <c r="R9" i="9" a="1"/>
  <c r="R9" i="9" s="1"/>
  <c r="Q9" i="9" a="1"/>
  <c r="Q9" i="9" s="1"/>
  <c r="P9" i="9" a="1"/>
  <c r="P9" i="9" s="1"/>
  <c r="O9" i="9" a="1"/>
  <c r="O9" i="9" s="1"/>
  <c r="N9" i="9" a="1"/>
  <c r="N9" i="9" s="1"/>
  <c r="M9" i="9" a="1"/>
  <c r="M9" i="9" s="1"/>
  <c r="L9" i="9" a="1"/>
  <c r="L9" i="9" s="1"/>
  <c r="K9" i="9" a="1"/>
  <c r="K9" i="9" s="1"/>
  <c r="J9" i="9" a="1"/>
  <c r="J9" i="9" s="1"/>
  <c r="I9" i="9" a="1"/>
  <c r="I9" i="9" s="1"/>
  <c r="H9" i="9" a="1"/>
  <c r="H9" i="9" s="1"/>
  <c r="G9" i="9" a="1"/>
  <c r="G9" i="9" s="1"/>
  <c r="F9" i="9" a="1"/>
  <c r="F9" i="9" s="1"/>
  <c r="E9" i="9" a="1"/>
  <c r="E9" i="9" s="1"/>
  <c r="D9" i="9" a="1"/>
  <c r="D9" i="9" s="1"/>
  <c r="R8" i="9" a="1"/>
  <c r="R8" i="9" s="1"/>
  <c r="Q8" i="9" a="1"/>
  <c r="Q8" i="9" s="1"/>
  <c r="P8" i="9" a="1"/>
  <c r="P8" i="9" s="1"/>
  <c r="O8" i="9" a="1"/>
  <c r="O8" i="9" s="1"/>
  <c r="N8" i="9" a="1"/>
  <c r="N8" i="9" s="1"/>
  <c r="M8" i="9" a="1"/>
  <c r="M8" i="9" s="1"/>
  <c r="L8" i="9" a="1"/>
  <c r="L8" i="9" s="1"/>
  <c r="K8" i="9" a="1"/>
  <c r="K8" i="9" s="1"/>
  <c r="J8" i="9" a="1"/>
  <c r="J8" i="9" s="1"/>
  <c r="I8" i="9" a="1"/>
  <c r="I8" i="9" s="1"/>
  <c r="H8" i="9" a="1"/>
  <c r="H8" i="9" s="1"/>
  <c r="G8" i="9" a="1"/>
  <c r="G8" i="9" s="1"/>
  <c r="F8" i="9" a="1"/>
  <c r="F8" i="9" s="1"/>
  <c r="E8" i="9" a="1"/>
  <c r="E8" i="9" s="1"/>
  <c r="D8" i="9" a="1"/>
  <c r="D8" i="9" s="1"/>
  <c r="R7" i="9" a="1"/>
  <c r="R7" i="9" s="1"/>
  <c r="Q7" i="9" a="1"/>
  <c r="Q7" i="9" s="1"/>
  <c r="P7" i="9" a="1"/>
  <c r="P7" i="9" s="1"/>
  <c r="O7" i="9" a="1"/>
  <c r="O7" i="9" s="1"/>
  <c r="N7" i="9" a="1"/>
  <c r="N7" i="9" s="1"/>
  <c r="M7" i="9" a="1"/>
  <c r="M7" i="9" s="1"/>
  <c r="L7" i="9" a="1"/>
  <c r="L7" i="9" s="1"/>
  <c r="K7" i="9" a="1"/>
  <c r="K7" i="9" s="1"/>
  <c r="J7" i="9" a="1"/>
  <c r="J7" i="9" s="1"/>
  <c r="I7" i="9" a="1"/>
  <c r="I7" i="9" s="1"/>
  <c r="H7" i="9" a="1"/>
  <c r="H7" i="9" s="1"/>
  <c r="G7" i="9" a="1"/>
  <c r="G7" i="9" s="1"/>
  <c r="F7" i="9" a="1"/>
  <c r="F7" i="9" s="1"/>
  <c r="E7" i="9" a="1"/>
  <c r="E7" i="9" s="1"/>
  <c r="D7" i="9" a="1"/>
  <c r="D7" i="9" s="1"/>
  <c r="R6" i="9" a="1"/>
  <c r="R6" i="9" s="1"/>
  <c r="Q6" i="9" a="1"/>
  <c r="Q6" i="9" s="1"/>
  <c r="P6" i="9" a="1"/>
  <c r="P6" i="9" s="1"/>
  <c r="O6" i="9" a="1"/>
  <c r="O6" i="9" s="1"/>
  <c r="N6" i="9" a="1"/>
  <c r="N6" i="9" s="1"/>
  <c r="M6" i="9" a="1"/>
  <c r="M6" i="9" s="1"/>
  <c r="L6" i="9" a="1"/>
  <c r="L6" i="9" s="1"/>
  <c r="K6" i="9" a="1"/>
  <c r="K6" i="9" s="1"/>
  <c r="J6" i="9" a="1"/>
  <c r="J6" i="9" s="1"/>
  <c r="I6" i="9" a="1"/>
  <c r="I6" i="9" s="1"/>
  <c r="H6" i="9" a="1"/>
  <c r="H6" i="9" s="1"/>
  <c r="G6" i="9" a="1"/>
  <c r="G6" i="9" s="1"/>
  <c r="F6" i="9" a="1"/>
  <c r="F6" i="9" s="1"/>
  <c r="E6" i="9" a="1"/>
  <c r="E6" i="9" s="1"/>
  <c r="D6" i="9" a="1"/>
  <c r="D6" i="9" s="1"/>
  <c r="R5" i="9" a="1"/>
  <c r="R5" i="9" s="1"/>
  <c r="Q5" i="9" a="1"/>
  <c r="Q5" i="9" s="1"/>
  <c r="P5" i="9" a="1"/>
  <c r="P5" i="9" s="1"/>
  <c r="O5" i="9" a="1"/>
  <c r="O5" i="9" s="1"/>
  <c r="N5" i="9" a="1"/>
  <c r="N5" i="9" s="1"/>
  <c r="M5" i="9" a="1"/>
  <c r="M5" i="9" s="1"/>
  <c r="L5" i="9" a="1"/>
  <c r="L5" i="9" s="1"/>
  <c r="K5" i="9" a="1"/>
  <c r="K5" i="9" s="1"/>
  <c r="J5" i="9" a="1"/>
  <c r="J5" i="9" s="1"/>
  <c r="I5" i="9" a="1"/>
  <c r="I5" i="9" s="1"/>
  <c r="H5" i="9" a="1"/>
  <c r="H5" i="9" s="1"/>
  <c r="G5" i="9" a="1"/>
  <c r="G5" i="9" s="1"/>
  <c r="F5" i="9" a="1"/>
  <c r="F5" i="9" s="1"/>
  <c r="E5" i="9" a="1"/>
  <c r="E5" i="9" s="1"/>
  <c r="D5" i="9" a="1"/>
  <c r="D5" i="9" s="1"/>
  <c r="R4" i="9" a="1"/>
  <c r="R4" i="9" s="1"/>
  <c r="Q4" i="9" a="1"/>
  <c r="Q4" i="9" s="1"/>
  <c r="P4" i="9" a="1"/>
  <c r="P4" i="9" s="1"/>
  <c r="O4" i="9" a="1"/>
  <c r="O4" i="9" s="1"/>
  <c r="N4" i="9" a="1"/>
  <c r="N4" i="9" s="1"/>
  <c r="M4" i="9" a="1"/>
  <c r="M4" i="9" s="1"/>
  <c r="L4" i="9" a="1"/>
  <c r="L4" i="9" s="1"/>
  <c r="K4" i="9" a="1"/>
  <c r="K4" i="9" s="1"/>
  <c r="J4" i="9" a="1"/>
  <c r="J4" i="9" s="1"/>
  <c r="I4" i="9" a="1"/>
  <c r="I4" i="9" s="1"/>
  <c r="H4" i="9" a="1"/>
  <c r="H4" i="9" s="1"/>
  <c r="G4" i="9" a="1"/>
  <c r="G4" i="9" s="1"/>
  <c r="F4" i="9" a="1"/>
  <c r="F4" i="9" s="1"/>
  <c r="E4" i="9" a="1"/>
  <c r="E4" i="9" s="1"/>
  <c r="D4" i="9" a="1"/>
  <c r="D4" i="9" s="1"/>
  <c r="R3" i="9" a="1"/>
  <c r="R3" i="9" s="1"/>
  <c r="Q3" i="9" a="1"/>
  <c r="Q3" i="9" s="1"/>
  <c r="P3" i="9" a="1"/>
  <c r="P3" i="9" s="1"/>
  <c r="O3" i="9" a="1"/>
  <c r="O3" i="9" s="1"/>
  <c r="N3" i="9" a="1"/>
  <c r="N3" i="9" s="1"/>
  <c r="M3" i="9" a="1"/>
  <c r="M3" i="9" s="1"/>
  <c r="L3" i="9" a="1"/>
  <c r="L3" i="9" s="1"/>
  <c r="K3" i="9" a="1"/>
  <c r="K3" i="9" s="1"/>
  <c r="J3" i="9" a="1"/>
  <c r="J3" i="9" s="1"/>
  <c r="I3" i="9" a="1"/>
  <c r="I3" i="9" s="1"/>
  <c r="H3" i="9" a="1"/>
  <c r="H3" i="9" s="1"/>
  <c r="G3" i="9" a="1"/>
  <c r="G3" i="9" s="1"/>
  <c r="F3" i="9" a="1"/>
  <c r="F3" i="9" s="1"/>
  <c r="E3" i="9" a="1"/>
  <c r="E3" i="9" s="1"/>
  <c r="D3" i="9" a="1"/>
  <c r="D3" i="9" s="1"/>
  <c r="R2" i="9" a="1"/>
  <c r="R2" i="9" s="1"/>
  <c r="Q2" i="9" a="1"/>
  <c r="Q2" i="9" s="1"/>
  <c r="P2" i="9" a="1"/>
  <c r="P2" i="9" s="1"/>
  <c r="O2" i="9" a="1"/>
  <c r="O2" i="9" s="1"/>
  <c r="N2" i="9" a="1"/>
  <c r="N2" i="9" s="1"/>
  <c r="M2" i="9" a="1"/>
  <c r="M2" i="9" s="1"/>
  <c r="L2" i="9" a="1"/>
  <c r="L2" i="9" s="1"/>
  <c r="K2" i="9" a="1"/>
  <c r="K2" i="9" s="1"/>
  <c r="J2" i="9" a="1"/>
  <c r="J2" i="9" s="1"/>
  <c r="I2" i="9" a="1"/>
  <c r="I2" i="9" s="1"/>
  <c r="H2" i="9" a="1"/>
  <c r="H2" i="9" s="1"/>
  <c r="G2" i="9" a="1"/>
  <c r="G2" i="9" s="1"/>
  <c r="F2" i="9" a="1"/>
  <c r="F2" i="9" s="1"/>
  <c r="E2" i="9" a="1"/>
  <c r="E2" i="9" s="1"/>
  <c r="D2" i="9" a="1"/>
  <c r="D2" i="9" s="1"/>
  <c r="I5" i="1"/>
  <c r="K5" i="1" s="1"/>
  <c r="I6" i="1"/>
  <c r="K6" i="1" s="1"/>
  <c r="I7" i="1"/>
  <c r="K7" i="1" s="1"/>
  <c r="I8" i="1"/>
  <c r="K8" i="1" s="1"/>
  <c r="I9" i="1"/>
  <c r="K9" i="1" s="1"/>
  <c r="I10" i="1"/>
  <c r="K10" i="1" s="1"/>
  <c r="I11" i="1"/>
  <c r="K11" i="1" s="1"/>
  <c r="I12" i="1"/>
  <c r="K12" i="1" s="1"/>
  <c r="I13" i="1"/>
  <c r="K13" i="1" s="1"/>
  <c r="I14" i="1"/>
  <c r="K14" i="1" s="1"/>
  <c r="I15" i="1"/>
  <c r="K15" i="1" s="1"/>
  <c r="I16" i="1"/>
  <c r="K16" i="1" s="1"/>
  <c r="I2" i="1"/>
  <c r="K2" i="1" s="1"/>
  <c r="I3" i="1"/>
  <c r="K3" i="1" s="1"/>
  <c r="I4" i="1"/>
  <c r="K4" i="1" s="1"/>
  <c r="I18" i="1"/>
  <c r="K18" i="1" s="1"/>
  <c r="I19" i="1"/>
  <c r="K19" i="1" s="1"/>
  <c r="I20" i="1"/>
  <c r="K20" i="1" s="1"/>
  <c r="I21" i="1"/>
  <c r="K21" i="1" s="1"/>
  <c r="I22" i="1"/>
  <c r="K22" i="1" s="1"/>
  <c r="I23" i="1"/>
  <c r="K23" i="1" s="1"/>
  <c r="I24" i="1"/>
  <c r="K24" i="1" s="1"/>
  <c r="I25" i="1"/>
  <c r="K25" i="1" s="1"/>
  <c r="I26" i="1"/>
  <c r="K26" i="1" s="1"/>
  <c r="I27" i="1"/>
  <c r="K27" i="1" s="1"/>
  <c r="I28" i="1"/>
  <c r="K28" i="1" s="1"/>
  <c r="I29" i="1"/>
  <c r="K29" i="1" s="1"/>
  <c r="I30" i="1"/>
  <c r="K30" i="1" s="1"/>
  <c r="I31" i="1"/>
  <c r="K31" i="1" s="1"/>
  <c r="I32" i="1"/>
  <c r="I33" i="1"/>
  <c r="I34" i="1"/>
  <c r="L34" i="1"/>
  <c r="L33" i="1"/>
  <c r="A4" i="6"/>
  <c r="A3" i="6"/>
  <c r="I60" i="10"/>
  <c r="K32" i="1" l="1"/>
  <c r="K33" i="1"/>
  <c r="K34"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4EC89A3-A90B-4CD5-BB38-DEBAB1657A8A}" keepAlive="1" name="Query - attachment;filename=PieChart_assetclass_360651" type="5" refreshedVersion="8" deleted="1" background="1" saveData="1">
    <dbPr connection="" command=""/>
  </connection>
  <connection id="2" xr16:uid="{43E29011-B8C5-4A95-9EC5-E56221E9C159}" keepAlive="1" name="Query - TransactionHistory_2026-04-10" description="Connection to the 'TransactionHistory_2026-04-10' query in the workbook." type="5" refreshedVersion="0" background="1" saveData="1">
    <dbPr connection="Provider=Microsoft.Mashup.OleDb.1;Data Source=$Workbook$;Location=TransactionHistory_2026-04-10;Extended Properties=&quot;&quot;" command="SELECT * FROM [TransactionHistory_2026-04-10]"/>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20">
    <bk>
      <extLst>
        <ext uri="{3e2802c4-a4d2-4d8b-9148-e3be6c30e623}">
          <xlrd:rvb i="0"/>
        </ext>
      </extLst>
    </bk>
    <bk>
      <extLst>
        <ext uri="{3e2802c4-a4d2-4d8b-9148-e3be6c30e623}">
          <xlrd:rvb i="3"/>
        </ext>
      </extLst>
    </bk>
    <bk>
      <extLst>
        <ext uri="{3e2802c4-a4d2-4d8b-9148-e3be6c30e623}">
          <xlrd:rvb i="6"/>
        </ext>
      </extLst>
    </bk>
    <bk>
      <extLst>
        <ext uri="{3e2802c4-a4d2-4d8b-9148-e3be6c30e623}">
          <xlrd:rvb i="9"/>
        </ext>
      </extLst>
    </bk>
    <bk>
      <extLst>
        <ext uri="{3e2802c4-a4d2-4d8b-9148-e3be6c30e623}">
          <xlrd:rvb i="12"/>
        </ext>
      </extLst>
    </bk>
    <bk>
      <extLst>
        <ext uri="{3e2802c4-a4d2-4d8b-9148-e3be6c30e623}">
          <xlrd:rvb i="15"/>
        </ext>
      </extLst>
    </bk>
    <bk>
      <extLst>
        <ext uri="{3e2802c4-a4d2-4d8b-9148-e3be6c30e623}">
          <xlrd:rvb i="18"/>
        </ext>
      </extLst>
    </bk>
    <bk>
      <extLst>
        <ext uri="{3e2802c4-a4d2-4d8b-9148-e3be6c30e623}">
          <xlrd:rvb i="21"/>
        </ext>
      </extLst>
    </bk>
    <bk>
      <extLst>
        <ext uri="{3e2802c4-a4d2-4d8b-9148-e3be6c30e623}">
          <xlrd:rvb i="24"/>
        </ext>
      </extLst>
    </bk>
    <bk>
      <extLst>
        <ext uri="{3e2802c4-a4d2-4d8b-9148-e3be6c30e623}">
          <xlrd:rvb i="27"/>
        </ext>
      </extLst>
    </bk>
    <bk>
      <extLst>
        <ext uri="{3e2802c4-a4d2-4d8b-9148-e3be6c30e623}">
          <xlrd:rvb i="30"/>
        </ext>
      </extLst>
    </bk>
    <bk>
      <extLst>
        <ext uri="{3e2802c4-a4d2-4d8b-9148-e3be6c30e623}">
          <xlrd:rvb i="33"/>
        </ext>
      </extLst>
    </bk>
    <bk>
      <extLst>
        <ext uri="{3e2802c4-a4d2-4d8b-9148-e3be6c30e623}">
          <xlrd:rvb i="36"/>
        </ext>
      </extLst>
    </bk>
    <bk>
      <extLst>
        <ext uri="{3e2802c4-a4d2-4d8b-9148-e3be6c30e623}">
          <xlrd:rvb i="39"/>
        </ext>
      </extLst>
    </bk>
    <bk>
      <extLst>
        <ext uri="{3e2802c4-a4d2-4d8b-9148-e3be6c30e623}">
          <xlrd:rvb i="42"/>
        </ext>
      </extLst>
    </bk>
    <bk>
      <extLst>
        <ext uri="{3e2802c4-a4d2-4d8b-9148-e3be6c30e623}">
          <xlrd:rvb i="49"/>
        </ext>
      </extLst>
    </bk>
    <bk>
      <extLst>
        <ext uri="{3e2802c4-a4d2-4d8b-9148-e3be6c30e623}">
          <xlrd:rvb i="52"/>
        </ext>
      </extLst>
    </bk>
    <bk>
      <extLst>
        <ext uri="{3e2802c4-a4d2-4d8b-9148-e3be6c30e623}">
          <xlrd:rvb i="55"/>
        </ext>
      </extLst>
    </bk>
    <bk>
      <extLst>
        <ext uri="{3e2802c4-a4d2-4d8b-9148-e3be6c30e623}">
          <xlrd:rvb i="58"/>
        </ext>
      </extLst>
    </bk>
    <bk>
      <extLst>
        <ext uri="{3e2802c4-a4d2-4d8b-9148-e3be6c30e623}">
          <xlrd:rvb i="61"/>
        </ext>
      </extLst>
    </bk>
  </futureMetadata>
  <futureMetadata name="XLDAPR" count="1">
    <bk>
      <extLst>
        <ext uri="{bdbb8cdc-fa1e-496e-a857-3c3f30c029c3}">
          <xda:dynamicArrayProperties fDynamic="1" fCollapsed="0"/>
        </ext>
      </extLst>
    </bk>
  </futureMetadata>
  <cellMetadata count="1">
    <bk>
      <rc t="2" v="0"/>
    </bk>
  </cellMetadata>
  <valueMetadata count="2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valueMetadata>
</metadata>
</file>

<file path=xl/sharedStrings.xml><?xml version="1.0" encoding="utf-8"?>
<sst xmlns="http://schemas.openxmlformats.org/spreadsheetml/2006/main" count="3802" uniqueCount="1434">
  <si>
    <t>Instructions</t>
  </si>
  <si>
    <t xml:space="preserve">Trading Log Template (Action-Based)
How to use:
1) Record EVERY action as a new row on the 'Trading Log' sheet:
   • Open: starting a new position
   • Adjust: changing size (Quantity is the change; positive to add, negative to reduce)
   • Close: closing part or all of a position (Quantity = number of units closed)
   • No Action: use once per reporting period if you made no changes; explain why
2) Keep 'Position After Trade' updated so we can see the running position size.
3) Provide a brief reason in the last column (or for 'No Action', a short rationale for holding).
4) Add longer commentary in the 'Explanations' sheet at the end of each reporting period.
Notes:
• 'Gross Trade Value' and 'Net Trade Value' can be formula-based (Qty*Price minus fees) or entered manually.
• Use the drop-downs for 'Action', 'Type', and 'Trade Currency'.
• We are NOT assessing portfolio performance here; the goal is to track decisions and rationale.
• Delete the 'Example (delete)' sheet before submission.
</t>
  </si>
  <si>
    <t>THE FINALE</t>
  </si>
  <si>
    <t>Trading Log</t>
  </si>
  <si>
    <t>-</t>
  </si>
  <si>
    <t>Team 5 Lon 2</t>
  </si>
  <si>
    <t>The Investment Challenge - CHL-0200</t>
  </si>
  <si>
    <t>Abdul Rafay Malik</t>
  </si>
  <si>
    <t>Prof. Daniela Neiderer</t>
  </si>
  <si>
    <t>Aliah Muhammad Asharaf</t>
  </si>
  <si>
    <t>Azriel Fernandes</t>
  </si>
  <si>
    <t>Date:</t>
  </si>
  <si>
    <t>Devarya Shah</t>
  </si>
  <si>
    <t>Kartavya Jharwal</t>
  </si>
  <si>
    <t>Nandini Prakash Rangani</t>
  </si>
  <si>
    <t>Pedro Junqueira</t>
  </si>
  <si>
    <t>Sayhan Mushrif</t>
  </si>
  <si>
    <t>Date (YYYY-MM-DD)</t>
  </si>
  <si>
    <t>Action (Open / Close / Adjust / No Action)</t>
  </si>
  <si>
    <t>Ticker</t>
  </si>
  <si>
    <t>Asset Name</t>
  </si>
  <si>
    <t>Type (Stock, ETF, Bond, FX, etc.)</t>
  </si>
  <si>
    <t>Quantity (positive number)</t>
  </si>
  <si>
    <t>Price per Unit</t>
  </si>
  <si>
    <t>Trade Currency</t>
  </si>
  <si>
    <t>Gross Trade Value (=Qty*Price)</t>
  </si>
  <si>
    <t>Fees / Commission</t>
  </si>
  <si>
    <t>Net Trade Value</t>
  </si>
  <si>
    <t>Position After Trade (units)</t>
  </si>
  <si>
    <t>Brief Reason (or reason for no change)</t>
  </si>
  <si>
    <t>No Action</t>
  </si>
  <si>
    <t>XLP</t>
  </si>
  <si>
    <t>Consumer Staples Select Sector SPDR</t>
  </si>
  <si>
    <t>ETF</t>
  </si>
  <si>
    <t>$89.52</t>
  </si>
  <si>
    <t>USD</t>
  </si>
  <si>
    <t>Retained to provide a low-beta floor; internal volatility remains within historic norms for staples.</t>
  </si>
  <si>
    <t>XLU</t>
  </si>
  <si>
    <t>Utilities Select Sector SPDR</t>
  </si>
  <si>
    <t>$45.45</t>
  </si>
  <si>
    <t>Kept as a bond-proxy; essential for stability while the broader equity market finds a bottom.</t>
  </si>
  <si>
    <t>MU</t>
  </si>
  <si>
    <t>Micron Technology Inc.</t>
  </si>
  <si>
    <t>Stock</t>
  </si>
  <si>
    <t>$408.82</t>
  </si>
  <si>
    <t>Residual holding kept to maintain a 'toe-hold' in memory; size is too small to warrant further liquidation costs.</t>
  </si>
  <si>
    <t>PLTR</t>
  </si>
  <si>
    <t>Palantir Technologies Inc.</t>
  </si>
  <si>
    <t>$131.48</t>
  </si>
  <si>
    <t>Defense software contracts provide a fundamental buffer; no technical reason to exit despite Nasdaq pressure.</t>
  </si>
  <si>
    <t>AMZN</t>
  </si>
  <si>
    <t>Amazon.com Inc.</t>
  </si>
  <si>
    <t>$200.87</t>
  </si>
  <si>
    <t>High-conviction AI/Cloud core; held through the correction to avoid exiting at a local technical low.</t>
  </si>
  <si>
    <t>XLE</t>
  </si>
  <si>
    <t>Energy Select Sector SPDR</t>
  </si>
  <si>
    <t>$57.95</t>
  </si>
  <si>
    <t>Maintained as an inflation/geopolitical hedge; sector remains in a confirmed uptrend relative to SPY.</t>
  </si>
  <si>
    <t>XOM</t>
  </si>
  <si>
    <t>Exxon Mobil Corp</t>
  </si>
  <si>
    <t>$159.75</t>
  </si>
  <si>
    <t>Cash flow king; held to offset high-beta growth losses via strong dividend and energy price correlation.</t>
  </si>
  <si>
    <t>GOOGL</t>
  </si>
  <si>
    <t>Alphabet Inc – Class A</t>
  </si>
  <si>
    <t>$302.22</t>
  </si>
  <si>
    <t>Search/AI dominance provides structural safety; held as part of the core 'quality' basket.</t>
  </si>
  <si>
    <t>LMT</t>
  </si>
  <si>
    <t>Lockheed Martin Corp.</t>
  </si>
  <si>
    <t>$651.62</t>
  </si>
  <si>
    <t>Primary defense exposure; geopolitical backlog thesis remains the strongest growth driver in the portfolio.</t>
  </si>
  <si>
    <t>ITA</t>
  </si>
  <si>
    <t>iShares U.S. Aerospace &amp; Defense ETF</t>
  </si>
  <si>
    <t>$231.91</t>
  </si>
  <si>
    <t>Held to mitigate single-stock idiosyncratic risk from LMT; aerospace sector showing relative strength.</t>
  </si>
  <si>
    <t>NVDA</t>
  </si>
  <si>
    <t>NVIDIA Corp</t>
  </si>
  <si>
    <t>$184.04</t>
  </si>
  <si>
    <t>AI market leader; keeping position size constant to participate in any eventual 'flight to quality' rebound.</t>
  </si>
  <si>
    <t>ORCL</t>
  </si>
  <si>
    <t>Oracle Corp.</t>
  </si>
  <si>
    <t>$155.76</t>
  </si>
  <si>
    <t>Enterprise AI cloud growth remains stable; valuation remains more attractive than pure-play SaaS peers.</t>
  </si>
  <si>
    <t>IBB</t>
  </si>
  <si>
    <t>iShares Biotechnology ETF</t>
  </si>
  <si>
    <t>$167.12</t>
  </si>
  <si>
    <t>Diversified healthcare exposure; sector tends to decouple from tech-driven corrections.</t>
  </si>
  <si>
    <t>SIEGY</t>
  </si>
  <si>
    <t>Siemens AG – ADR</t>
  </si>
  <si>
    <t>$126.70</t>
  </si>
  <si>
    <t>European industrial anchor; electrification and automation trends remain long-term tailwinds.</t>
  </si>
  <si>
    <t>CENX</t>
  </si>
  <si>
    <t>Century Aluminum Co.</t>
  </si>
  <si>
    <t>$53.49</t>
  </si>
  <si>
    <t>Momentum hold; aluminum supply shocks continue to drive price action. Avoiding profit-taking too early.</t>
  </si>
  <si>
    <t>AA</t>
  </si>
  <si>
    <t>Alcoa Corp.</t>
  </si>
  <si>
    <t>$62.99</t>
  </si>
  <si>
    <t>Direct play on domestic supply crunch; trade remains in 'active' status without reaching target sell-points.</t>
  </si>
  <si>
    <t>GLD</t>
  </si>
  <si>
    <t>SPDR Gold Trust</t>
  </si>
  <si>
    <t>$415.00</t>
  </si>
  <si>
    <t>Primary capital preservation tool; held to benefit from continued equity-to-gold rotation.</t>
  </si>
  <si>
    <t>SH</t>
  </si>
  <si>
    <t>ProShares Short S&amp;P500</t>
  </si>
  <si>
    <t>$39.01</t>
  </si>
  <si>
    <t>Core index hedge; kept in place to offset daily drawdowns in the remaining long positions.</t>
  </si>
  <si>
    <t>PSQ</t>
  </si>
  <si>
    <t>ProShares Short QQQ</t>
  </si>
  <si>
    <t>$33.31</t>
  </si>
  <si>
    <t>High-conviction short; tech weakness persists and position provides the necessary negative correlation.</t>
  </si>
  <si>
    <t>Close</t>
  </si>
  <si>
    <t>Exit residual: Loss-making position not worth carrying.</t>
  </si>
  <si>
    <t>Exit residual: No momentum/catalysts in industrial ADR.</t>
  </si>
  <si>
    <t>$30.47</t>
  </si>
  <si>
    <t>Exit Triage: Ceasefire confirmed; inverse thesis broken.</t>
  </si>
  <si>
    <t>$36.44</t>
  </si>
  <si>
    <t>Exit Triage: Index hedge no longer justified by macro.</t>
  </si>
  <si>
    <t>Alcoa Corp</t>
  </si>
  <si>
    <t>$71.11</t>
  </si>
  <si>
    <t>Exit War-Hedge: Aluminum supply shock trade ended.</t>
  </si>
  <si>
    <t>$615.00</t>
  </si>
  <si>
    <t>Exit Defense: Rotating out as sector rally reverses.</t>
  </si>
  <si>
    <t>Adjust</t>
  </si>
  <si>
    <t>Consumer Staples Select</t>
  </si>
  <si>
    <t>$81.12</t>
  </si>
  <si>
    <t>Trimming staples to fund broader redeployment.</t>
  </si>
  <si>
    <t>$61.50</t>
  </si>
  <si>
    <t>Exit War-Hedge: Geopolitical catalyst has evaporated.</t>
  </si>
  <si>
    <t>$81.70</t>
  </si>
  <si>
    <t>Final exit: Consumer staples liquidation for relief rally.</t>
  </si>
  <si>
    <t>iShares U.S. Aerospace &amp; Def</t>
  </si>
  <si>
    <t>$232.30</t>
  </si>
  <si>
    <t>Defense exit: Exit flat before sector bleeds on peace news.</t>
  </si>
  <si>
    <t>Open</t>
  </si>
  <si>
    <t>SPY</t>
  </si>
  <si>
    <t>SPDR S&amp;P 500 ETF Trust</t>
  </si>
  <si>
    <t>$675.13</t>
  </si>
  <si>
    <t>Re-deploy: Core U.S. beta for relief rally participation.</t>
  </si>
  <si>
    <t>ESGU</t>
  </si>
  <si>
    <t>iShares ESG Aware MSCI USA</t>
  </si>
  <si>
    <t>$146.90</t>
  </si>
  <si>
    <t>Re-deploy: ESG broad market diversification sleeve.</t>
  </si>
  <si>
    <t>JPM</t>
  </si>
  <si>
    <t>JPMorgan Chase &amp; Co.</t>
  </si>
  <si>
    <t>$307.06</t>
  </si>
  <si>
    <t>Re-deploy: Top-tier finance single-name conviction.</t>
  </si>
  <si>
    <t>CAT</t>
  </si>
  <si>
    <t>Caterpillar Inc.</t>
  </si>
  <si>
    <t>$766.00</t>
  </si>
  <si>
    <t>Re-deploy: Infrastructure cycle industrial leader.</t>
  </si>
  <si>
    <t>XLI</t>
  </si>
  <si>
    <t>Industrial Select Sector SPDR</t>
  </si>
  <si>
    <t>$170.75</t>
  </si>
  <si>
    <t>Re-deploy: Real-economy recovery post-conflict.</t>
  </si>
  <si>
    <t>XLF</t>
  </si>
  <si>
    <t>Financial Select Sector SPDR</t>
  </si>
  <si>
    <t>$51.25</t>
  </si>
  <si>
    <t>Re-deploy: Rate cut/reopening financial sector play.</t>
  </si>
  <si>
    <t>$46.32</t>
  </si>
  <si>
    <t>Ballast: Increasing utility weight for income/stability.</t>
  </si>
  <si>
    <t>$147.10</t>
  </si>
  <si>
    <t>Momentum: Riding the 13% P/L intra-day growth.</t>
  </si>
  <si>
    <t>$316.65</t>
  </si>
  <si>
    <t>Re-deploy: Big tech/AI cloud recovery participation.</t>
  </si>
  <si>
    <t>$154.89</t>
  </si>
  <si>
    <t>Building energy sleeve to core conviction level.</t>
  </si>
  <si>
    <t>$221.03</t>
  </si>
  <si>
    <t>Quality growth: Chasing the relief rally move.</t>
  </si>
  <si>
    <t>$436.80</t>
  </si>
  <si>
    <t>Riding dollar weakness and rate-cut momentum.</t>
  </si>
  <si>
    <t>$674.64</t>
  </si>
  <si>
    <t>Capture remaining broad market beta/daily peak.</t>
  </si>
  <si>
    <t>$45.74</t>
  </si>
  <si>
    <t>Simulation freeze. Held to end. Maintaining overweight defensive ballast to counteract extreme beta in the newly deployed cyclical/growth sleeves.</t>
  </si>
  <si>
    <t>Simulation freeze. Held to end. Inflation/geopolitical hedge sector remains fundamentally sound despite near-term volatility; held as macro anchor.</t>
  </si>
  <si>
    <t>Simulation freeze. Held to end. Pure-play infrastructure and post-conflict recovery thesis; early momentum validates April 8th redeployment.</t>
  </si>
  <si>
    <t>Simulation freeze. Held to end. Best-in-class financial exposure positioned to capture reopening and rate-stabilization tailwinds.</t>
  </si>
  <si>
    <t>Simulation freeze. Held to end. Maintained as a decoupled growth asset; provides idiosyncratic healthcare exposure insulated from broad market macro shocks.</t>
  </si>
  <si>
    <t>Simulation freeze. Held to end. Enterprise AI cloud transition remains intact; attractive valuation relative to SaaS peers provides downside cushion.</t>
  </si>
  <si>
    <t>$675.01</t>
  </si>
  <si>
    <t>Simulation freeze. Held to end. Core beta anchor deployed on April 8th to fully capture broad market relief rally into the simulation close.</t>
  </si>
  <si>
    <t>Exxon Mobil Corp.</t>
  </si>
  <si>
    <t>$156.09</t>
  </si>
  <si>
    <t>Simulation freeze. Held to end. Right thesis, wrong horizon — Hormuz bottleneck thesis structurally valid but 2-day window insufficient for physical markets to validate.</t>
  </si>
  <si>
    <t>Simulation freeze. Held to end. Diversified broad market sleeve fulfilling mandate requirements while maintaining correlated beta exposure.</t>
  </si>
  <si>
    <t>$204.77</t>
  </si>
  <si>
    <t>Simulation freeze. Held to end. High-conviction AI/Cloud core; successfully captured the massive +16% relief rally from local technical lows.</t>
  </si>
  <si>
    <t>Simulation freeze. Held to end. Undisputed AI hardware leader; kept size constant to participate in flight-to-quality tech rebound.</t>
  </si>
  <si>
    <t>Simulation freeze. Held to end. Broad industrial sector exposure designed to capture real-economy momentum as geopolitical conflict cools.</t>
  </si>
  <si>
    <t>Alphabet Inc - Class A</t>
  </si>
  <si>
    <t>$307.72</t>
  </si>
  <si>
    <t>Simulation freeze. Held to end. Search/AI dominance provides structural safety; core quality holding recovering well post-ceasefire.</t>
  </si>
  <si>
    <t>$419.84</t>
  </si>
  <si>
    <t>Simulation freeze. Held to end. Dollar weakness and rate-cut thesis intact; non-correlated asset reducing portfolio volatility through close.</t>
  </si>
  <si>
    <t>$133.26</t>
  </si>
  <si>
    <t>Simulation freeze. Held to end. +10% P/L. Glasswing AI-security narrative validates core thesis through simulation close.</t>
  </si>
  <si>
    <t>Simulation freeze. Held to end. Broad banking exposure executing on the rate-cut expectations and economic normalization trade</t>
  </si>
  <si>
    <t>Broad exposure to the U.S. market. Core long-term holding.</t>
  </si>
  <si>
    <t>Lockhead Martin Corp</t>
  </si>
  <si>
    <t>Defense company with stable government contracts.</t>
  </si>
  <si>
    <t>Consumer staples ETF. Defensive and stable.</t>
  </si>
  <si>
    <t>JNJ</t>
  </si>
  <si>
    <t>Johnson &amp; Johnson</t>
  </si>
  <si>
    <t>Healthcare stock. Reliable and defensive.</t>
  </si>
  <si>
    <t>PG</t>
  </si>
  <si>
    <t>Proctor &amp; Gamble Co.</t>
  </si>
  <si>
    <t>Strong global brands. Steady performance.</t>
  </si>
  <si>
    <t>WMT</t>
  </si>
  <si>
    <t>Walmart Inc.</t>
  </si>
  <si>
    <t>Large retailer. Performs well even in slow economies.</t>
  </si>
  <si>
    <t>Utilities ETF. Low risk and stable returns.</t>
  </si>
  <si>
    <t>TSM</t>
  </si>
  <si>
    <t>Taiwan Semiconductor Manufacturing - ADR</t>
  </si>
  <si>
    <t>AI chip foundry, 30% revenue growth guidance 2026</t>
  </si>
  <si>
    <t>HBM memory for AI data centers, fully booked 2026</t>
  </si>
  <si>
    <t>Palantir Technologies Inc</t>
  </si>
  <si>
    <t>AI software platform, government defense contracts</t>
  </si>
  <si>
    <t>Banking sector exposure, diversified financials</t>
  </si>
  <si>
    <t>E-commerce leader plus AWS cloud infrastructure</t>
  </si>
  <si>
    <t>Big tech AI infrastructure, search and cloud diversification</t>
  </si>
  <si>
    <t>GE</t>
  </si>
  <si>
    <t>GE Aerospace</t>
  </si>
  <si>
    <t>Industrial conglomerate, aerospace and energy exposure</t>
  </si>
  <si>
    <t>IONQ</t>
  </si>
  <si>
    <t>IonQ Inc</t>
  </si>
  <si>
    <t>Quantum computing infrastructure, speculative AI future tech</t>
  </si>
  <si>
    <t>Core benchmark exposure. Portfolio outperforming S&amp;P by +2.00% this period. No thesis change. Stop-loss not required on index position. Hold.</t>
  </si>
  <si>
    <t>Defense spending thesis intact. Up +2.70% since entry. Rising global military budgets support continued upside. Trailing stop placed at 5% to protect gains. Hold.</t>
  </si>
  <si>
    <t>Consumer staples ETF. Minor unrealized loss within normal volatility range. Defensive allocation working as intended during market turbulence. Hold.</t>
  </si>
  <si>
    <t>Healthcare defensive. Stable earnings and dividend profile unchanged. Thesis intact. Hold.</t>
  </si>
  <si>
    <t>FMCG defensive. Strong global brand portfolio and resilient consumer demand thesis confirmed. Hold.</t>
  </si>
  <si>
    <t>Down -5.37%. Retail sector under pressure from consumer spending data. Fundamental thesis (defensive retailer in slow economy) unchanged. Stop-loss placed at $118 to limit further downside. Monitor closely.</t>
  </si>
  <si>
    <t>Utilities ETF. Up +2.71%. Low-beta defensive working as intended in volatile market week. Thesis intact. Hold.</t>
  </si>
  <si>
    <t>AI foundry thesis intact and strengthening. Up +1.68%. 2026 capex guidance and revenue growth forecast unchanged. Hold.</t>
  </si>
  <si>
    <t>HBM memory demand thesis intact. Up +2.97%. AI data center memory demand fully booked 2026. Trailing stop placed at 7% to protect gains. Hold.</t>
  </si>
  <si>
    <t>AI Defense software platform thesis intact. Minor unrealized within acceptable range. Hold.</t>
  </si>
  <si>
    <t>Down -2.98% on rate expectation repricing. Banking fundamentals unchanged. Thesis intact. Hold.</t>
  </si>
  <si>
    <t>AWS cloud and e-commerce thesis intact. Strong cloud infrastructure demand from AI workloads. Hold.</t>
  </si>
  <si>
    <t>Big tech AI infrastructure thesis intact.  Gemini AI momentum and search dominance boost. Trailing stop placed at 7%. Hold.</t>
  </si>
  <si>
    <t>Industrial/aerospace thesis intact. Up +2.90%. Strong commercial aviation and energy infrastructure demand. Trailing stop placed at 5%. Hold.</t>
  </si>
  <si>
    <t>Down -8.39%. Speculative quantum computing position, sized at 2.7% of total portfolio. Long-term thesis unchanged; short-term volatility expected for early-stage tech. Stop-loss placed at $25. Hold.</t>
  </si>
  <si>
    <t>SSgA Active Trust - The Energy Select Sector SPDR</t>
  </si>
  <si>
    <t>Energy sector ETF. Geopolitical risk premium from US-Iran standoff supports near-term oil price. Tactical position</t>
  </si>
  <si>
    <t>Integrated oil major. Geopolitical hedging. . Benefits from elevated crude oil and strong margins.</t>
  </si>
  <si>
    <t>Core benchmark exposure. Portfolio outperforming S&amp;P this period. Thesis unchanged; no stop-loss on index. Hold.</t>
  </si>
  <si>
    <t>Consumer staples ETF. Minor unrealized loss within normal range. Defensive allocation working as intended. Hold.</t>
  </si>
  <si>
    <t>Healthcare defensive. Stable earnings and dividend profile unchanged. Hold.</t>
  </si>
  <si>
    <t>Procter &amp; Gamble Co.</t>
  </si>
  <si>
    <t>FMCG defensive. Strong global brands and resilient demand. Hold.</t>
  </si>
  <si>
    <t>Down about 5%. Retail under pressure, but defensive thesis intact. Stop-loss placed at $118. Monitor.</t>
  </si>
  <si>
    <t>Utilities ETF. Low‑beta defensive working during volatility. Hold.</t>
  </si>
  <si>
    <t>Taiwan Semiconductor Manufacturing – ADR</t>
  </si>
  <si>
    <t>AI foundry thesis intact and strengthening. Guidance unchanged. Hold.</t>
  </si>
  <si>
    <t>Trailing stop-loss on MU triggered; trimmed 95 shares after strong run, kept 15‑share residual for AI memory thesis.</t>
  </si>
  <si>
    <t>AI defense software thesis intact. Volatility within acceptable range. Hold.</t>
  </si>
  <si>
    <t>Slight drawdown on rate repricing. Banking fundamentals unchanged. Hold (before later exit).</t>
  </si>
  <si>
    <t>AWS cloud and e‑commerce thesis intact; AI workloads support demand. Hold.</t>
  </si>
  <si>
    <t>Big tech AI infrastructure thesis intact. Gemini and search dominance support. Trailing stop at 7%. Hold.</t>
  </si>
  <si>
    <t>Industrial/aerospace thesis intact. Up ~3%. Trailing stop at 5% in place prior to trigger. Hold at check‑in.</t>
  </si>
  <si>
    <t>Speculative quantum computing, sized ~2.7% of portfolio. Long‑term thesis; short‑term volatility expected. Hold.</t>
  </si>
  <si>
    <t>Energy ETF. Geopolitical risk premium from US–Iran tensions supports near‑term oil prices. Tactical position.</t>
  </si>
  <si>
    <t>Integrated oil major. Geopolitical hedge benefiting from elevated crude and strong margins. Hold.</t>
  </si>
  <si>
    <t>Trailing stop-loss hit on GE later that day; full position closed to protect gains and free capital.</t>
  </si>
  <si>
    <t>Trailing stop on LMT triggered; locked in profit before reassessing entry.</t>
  </si>
  <si>
    <t>Dividend payment received on GOOGL; no change to position size or thesis.</t>
  </si>
  <si>
    <t>Closed WMT after sustained underperformance; capital reallocated to higher‑conviction retail (TGT).</t>
  </si>
  <si>
    <t>Exited JPM as financials lag and rate‑cut expectations shift; redeploying capital into other sectors.</t>
  </si>
  <si>
    <t>Halved XLP to reduce over‑weight in staples while keeping a defensive core.</t>
  </si>
  <si>
    <t>Re‑entered LMT after stop; defense backlog and spending thesis unchanged, so rebuilt position.</t>
  </si>
  <si>
    <t>TGT</t>
  </si>
  <si>
    <t>Target Corp</t>
  </si>
  <si>
    <t>Initiated TGT as replacement for WMT, leaning into turnaround and earnings momentum.</t>
  </si>
  <si>
    <t>Added broad defense ETF around LMT to diversify single‑name risk.</t>
  </si>
  <si>
    <t>NBIS</t>
  </si>
  <si>
    <t>Nebius Group N.V. – Class A</t>
  </si>
  <si>
    <t>Small speculative AI‑infrastructure satellite after building core energy/defense positions.</t>
  </si>
  <si>
    <t>Built NVDA position ahead of GTC conference as main AI catalyst for the portfolio.</t>
  </si>
  <si>
    <t>Entered Oracle after strong earnings and cloud growth; value‑tilted AI infrastructure exposure.</t>
  </si>
  <si>
    <t>Added diversified biotech exposure to capture sector strength and ongoing M&amp;A.</t>
  </si>
  <si>
    <t>European industrial core with strong electrification/automation order book, adding non‑US energy‑transition exposure beyond XOM/XLE.</t>
  </si>
  <si>
    <t>24/03/2026</t>
  </si>
  <si>
    <t>Core benchmark exposure; no rebalance as portfolio maintaint to outperrform without excess risk concentration</t>
  </si>
  <si>
    <t xml:space="preserve">Defensive allocation maintained after prior reduction; it helps maintin stabillity in our portfolio against external macro volatility </t>
  </si>
  <si>
    <t>Healthcare defensive with consistent earnign and dividend; there are no catalysts to justify realloction</t>
  </si>
  <si>
    <t>Strong pricing power and has a lot of demadn; remains a low-volatiltiy consumer staple anchor</t>
  </si>
  <si>
    <t xml:space="preserve">The utilities ETF is held as a low-beta hedge against equity market drawdowns and rate uncertainity </t>
  </si>
  <si>
    <t>AI supply-chain leader; maintained demand from hyperscalers back the long-term growth thesis</t>
  </si>
  <si>
    <t xml:space="preserve">Small position reatained post-trim; keeps exposure to cyclical AI memory upside wothout adding risk </t>
  </si>
  <si>
    <t>AI and defense software remains strong; the volatility is currently within the acceptable tange and there are no adjustments needed</t>
  </si>
  <si>
    <t>AWS and AI-driven cloud growht maintains to support revenue exapnasion; long term thesis intact</t>
  </si>
  <si>
    <t>High-risk specualtive position maintained through small allocation; long-term optionality outweighs short-term volatility</t>
  </si>
  <si>
    <t xml:space="preserve">Retained due to tactical hedge against geopolitical risks and increased oil price envrionment </t>
  </si>
  <si>
    <t>Strong cash flow and oil price backs continued exposure as energy hedge</t>
  </si>
  <si>
    <t>AI intergration across cloud support and search supports earnings outlook; the position is held with risk controls in place</t>
  </si>
  <si>
    <t>Defense spending visibility and strong backlog support continuted to hols after re-entry. Hold.</t>
  </si>
  <si>
    <t xml:space="preserve">Monitoring recovert in margins and operations. No adjustment yet. Hold </t>
  </si>
  <si>
    <t>Broad exposure to defense sector. Reduces single-stock risk. Hold</t>
  </si>
  <si>
    <t>High-risk AI infrastructure play with strong upside potential.</t>
  </si>
  <si>
    <t>Market leader in AI with sustained demand and growth.</t>
  </si>
  <si>
    <t>Well-positioned for growth through enterprise AI and cloud.</t>
  </si>
  <si>
    <t>Diversified biotech exposure benefiting from innovation and M&amp;A.</t>
  </si>
  <si>
    <t>European industrial exposure with upside from electrification trends.</t>
  </si>
  <si>
    <t>-----</t>
  </si>
  <si>
    <t>EMEREGENCY</t>
  </si>
  <si>
    <t>TRIAGE</t>
  </si>
  <si>
    <t>MODE</t>
  </si>
  <si>
    <t>Emergency charter override: liquidating core index position as market selloff accelerates. Reallocating to inverse ETFs and safe havens.</t>
  </si>
  <si>
    <t>Execution error: Misclick resulted in additional 230 shares purchased instead of sell. Corrective sell executed immediately after.</t>
  </si>
  <si>
    <t>Corrective full close of TSM. Geopolitical panic and Nasdaq correction dragging semiconductors down regardless of fundamental guidance.</t>
  </si>
  <si>
    <t>Execution error: Misclick resulted in additional 610 shares purchased instead of sell. Corrective sell executed immediately after.</t>
  </si>
  <si>
    <t>Corrective full close of TGT. Liquidating retail exposure; broad market inflation fears render consumer discretionary vulnerable.</t>
  </si>
  <si>
    <t>Closing defensive position; in a severe downturn, defensives bleed too slowly to provide alpha needed in final 12 days.</t>
  </si>
  <si>
    <t>Emergency cut: speculative quantum position down 21%. Unprofitable tech must be liquidated in risk-off environment.</t>
  </si>
  <si>
    <t>Cutting speculative AI satellite; down over 27%. High-beta tech is untenable during broader tech correction.</t>
  </si>
  <si>
    <t>Closing healthcare defensive to free capital. Dividend yield insufficient to offset rapid market drawdown in 12-day window.</t>
  </si>
  <si>
    <t>Momentum play: aluminum stocks surging on Middle East supply shock. Pure-play exposure to geopolitically-driven supply crunch.</t>
  </si>
  <si>
    <t>Companion trade to CENX. Alcoa up ~7% today on aluminum supply disruption. Largest domestic aluminum producer with direct exposure.</t>
  </si>
  <si>
    <t>Capital flight safe haven. Gold is the primary momentum asset as equity market bleeds and war/inflation fears rise.</t>
  </si>
  <si>
    <t>Inverse S&amp;P500 hedge. Generates positive returns as benchmark continues to correct; direct offset to remaining long exposure.</t>
  </si>
  <si>
    <t>Inverse Nasdaq hedge. Nasdaq in confirmed correction; largest single bet as tech is the epicenter of the selloff.</t>
  </si>
  <si>
    <t>Name</t>
  </si>
  <si>
    <t>Exchange Abbreviation</t>
  </si>
  <si>
    <t>Instrument Type</t>
  </si>
  <si>
    <t>Last trade time</t>
  </si>
  <si>
    <t>Volume</t>
  </si>
  <si>
    <t>Beta</t>
  </si>
  <si>
    <t>Price</t>
  </si>
  <si>
    <t>Change</t>
  </si>
  <si>
    <t>Change (%)</t>
  </si>
  <si>
    <t>High</t>
  </si>
  <si>
    <t>Low</t>
  </si>
  <si>
    <t>52 Week High</t>
  </si>
  <si>
    <t>52 week low</t>
  </si>
  <si>
    <t>Previous Close</t>
  </si>
  <si>
    <t>Market Cap</t>
  </si>
  <si>
    <t>Reporting Period Start 
(YYYY-MM-DD)</t>
  </si>
  <si>
    <t>Reporting Period End 
(YYYY-MM-DD)</t>
  </si>
  <si>
    <t>Strategy Summary (4–8 lines)</t>
  </si>
  <si>
    <t>Top 3 Decisions &amp; Why (bullets)</t>
  </si>
  <si>
    <t>What You Learned / Next Steps</t>
  </si>
  <si>
    <t>Momentum with risk caps per position (max 3% of portfolio). Focus on large-cap tech breakouts and macro-sensitive names ahead of CPI.</t>
  </si>
  <si>
    <t>Made SPY the foundation to reduce single-stock risk
Added LMT for stable defense-sector exposure
Overweighted defensive sectors to protect against downturns</t>
  </si>
  <si>
    <t>Maintain defensive positioning while monitoring sector concentration risk; avoid over-allocating to low-volatility names. Next: consider adding selective growth or international exposure and rebalance if defensive weight becomes excessive.</t>
  </si>
  <si>
    <t>The portfolio's moderate-risk, fundamentals-first mandate was maintained throughout, with no position exceeding 9% of total capital and no sector breaching the 25% concentration limit. </t>
  </si>
  <si>
    <t xml:space="preserve">Short-term geopolitical spike opened on XLE and XOM
Held all positions through market decline
Placed protective stops on WMT, IONQ (stop-loss) and LMT, GE, MU, GOOGL (trailing stops) </t>
  </si>
  <si>
    <t>Learned:
Defensive sector rotation (staples, utilities) behaves as expected during broad market selloffs, validating the barbell construction
Position sizing matters more than individual stock selection — WMT and IONQ caused noise but couldn't meaningfully damage the portfolio because neither exceeded 8% of capital
Next Steps:
Monitor WMT and IONQ weekly; if either breaches its stop-loss, log the close and reallocate proceeds to a higher-conviction position 
Log 3 check-in: reassess JPM given Fed rate trajectory and whether financials sector thesis remains intact 
Consider initiating a small position to bring the portfolio closer to the 60/40 charter target if equity volatility increases</t>
  </si>
  <si>
    <t>The first two weeks of March marked a deliberate gear shift. Capital preservation gave way to high-conviction growth plays after trailing stops did their job on GE, MU, and LMT during that early-month turbulence. The freed-up cash went straight into the "AI Power &amp; Infra" thesis, concentrated in NVDA, ORCL, and NBIS. Defense didn't get abandoned, though. LMT came back into the portfolio alongside ITA to keep the geopolitical hedge intact. On the retail side, WMT wasn't pulling its weight relative to the sector, so it got swapped for TGT after solid earnings data confirmed the thesis.</t>
  </si>
  <si>
    <t>The WMT exit was overdue. The position was dragging behind the broader consumer discretionary space, and TGT (610 units) offered a cleaner entry with better near-term momentum. Simple upgrade in quality, nothing exotic.
The real alpha play was channeling stopped-out capital into NVDA and ORCL right before the GTC Conference window. Timing mattered here. The AI infrastructure narrative had a concrete catalyst on the calendar, and sitting in cash while that played out would have been a waste of the rotation opportunity.
LMT's re-entry deserves its own note. The trailing stop that triggered wasn't a conviction call; it was mechanical. The original macro thesis on rising global military budgets hadn't changed one bit. So the correction was manual: re-enter LMT, add ITA for broader defense diversification, and restore the portfolio's intended structure.</t>
  </si>
  <si>
    <t>Learned
Trailing stops worked exactly as designed on GE and MU. They locked in gains during volatility. But the LMT situation exposed a gap: when a stop fires on a position you still believe in fundamentally, you need a re-entry protocol, not just a "wait and see" reflex. That's a process improvement I'm codifying going forward. The Gemini-driven tech selloff also reinforced something I already suspected; high-beta names need wider stop buffers. Tight stops on volatile positions just generate unnecessary churn.
Next Steps
NVDA and ORCL are the immediate watchlist. Post-conference price action will dictate whether stops get tightened or left loose. SIEGY is on the radar as a potential European industrial hedge, worth a deeper look in the next cycle. And IBB's recent leadership in biotech raises a real question: does it merit scaling from a satellite position into a core allocation? That answer depends on whether the momentum sustains through April.</t>
  </si>
  <si>
    <t>With 12 trading days remaining and the portfolio sitting last in class rankings, the team invoked the emergency clause in Section 5 of the Team Charter to override the standard 60% equity / moderate-risk mandate. The market entered a confirmed correction: the S&amp;P 500 is down 8.82% YTD, the Nasdaq is in correction territory, and geopolitical escalation (US-Iran, war deadline fears) is driving a broad risk-off environment. 
The team executed a full liquidation of underperforming and thesis-broken longs (SPY, TSM, TGT, PG, IONQ, NBIS, JNJ) and redeployed ~$495,000 into an offensive turnaround allocation: PSQ and SH as inverse index hedges to profit directly from the ongoing correction, GLD as a safe-haven capital flight trade, and AA and CENX as a geopolitical momentum trade following Middle East supply disruptions to aluminum markets. Two execution errors (misclicks on TSM and TGT) were identified and corrected immediately within the same session and documented transparently in the log.</t>
  </si>
  <si>
    <r>
      <rPr>
        <b/>
        <sz val="12"/>
        <color theme="1"/>
        <rFont val="Bai Jamjuree"/>
        <family val="2"/>
        <charset val="222"/>
      </rPr>
      <t>1. Emergency charter override and full liquidation of longs:</t>
    </r>
    <r>
      <rPr>
        <b/>
        <sz val="11"/>
        <color theme="1"/>
        <rFont val="Arial"/>
        <family val="2"/>
      </rPr>
      <t xml:space="preserve"> </t>
    </r>
    <r>
      <rPr>
        <sz val="11"/>
        <color theme="1"/>
        <rFont val="Arial"/>
        <family val="2"/>
      </rPr>
      <t xml:space="preserve">The thesis for holding SPY, TSM, TGT, PG, IONQ, NBIS and JNJ broke under a confirmed market correction. Holding them was optimising for "hope the market recovers" rather than trading the actual environment. Liquidating freed $495K in capital to deploy offensively. 
</t>
    </r>
    <r>
      <rPr>
        <b/>
        <sz val="11"/>
        <color theme="1"/>
        <rFont val="Arial"/>
        <family val="2"/>
      </rPr>
      <t>2. PSQ + SH inverse ETF allocation ($247K combined):</t>
    </r>
    <r>
      <rPr>
        <sz val="11"/>
        <color theme="1"/>
        <rFont val="Arial"/>
        <family val="2"/>
      </rPr>
      <t xml:space="preserve"> The Nasdaq is in correction and the S&amp;P is down ~9%. Buying inverse ETFs converts further market decline into direct positive portfolio returns, he only rational strategy when the trend is unambiguously down with 12 days left.
 </t>
    </r>
    <r>
      <rPr>
        <b/>
        <sz val="11"/>
        <color theme="1"/>
        <rFont val="Arial"/>
        <family val="2"/>
      </rPr>
      <t>3. AA + CENX aluminum trade ($123K combined):</t>
    </r>
    <r>
      <rPr>
        <sz val="11"/>
        <color theme="1"/>
        <rFont val="Arial"/>
        <family val="2"/>
      </rPr>
      <t xml:space="preserve"> A same-day geopolitical news catalyst (Middle East supply disruption) drove aluminum stocks up ~7% in a single session. This is a momentum trade with a clear, short-term, real-world catalyst, the type of trade uniquely suited to a 12-day closing window.</t>
    </r>
  </si>
  <si>
    <t>The most important lesson from this simulation is that strategy must be adaptive, not static. Our original charter was built for a stable market; it was the wrong tool for a correction. Waiting too long to invoke the emergency override cost us several weeks of slow bleed. 
Next steps: monitor PSQ and SH daily, if the market shows a confirmed reversal signal (Fed pivot language, peace deal, strong jobs data), exit inverse positions immediately and rotate back into quality longs. Monitor AA and CENX for 3–5 day momentum window and set internal stops at. Final portfolio review scheduled for last trading log.</t>
  </si>
  <si>
    <t>Ceasefire Regime Shift &amp; Adaptive Redeployment. The April 8 ceasefire announcement triggered a full macro regime shift, invalidating the inverse-ETF and war-premium thesis built in the prior period. The team executed an adaptive pivot — closing all eight war-premium positions (PSQ, SH, AA, LMT, XLP, CENX, ITA, MU) and redeploying into a recovery allocation (SPY, ESGU, XLF, XLI, CAT, JPM, XOM, GLD).</t>
  </si>
  <si>
    <t xml:space="preserve">(1) Exiting PSQ/SH immediately on ceasefire confirmation to eliminate negative beta exposure as markets reversed. (2) Maintaining GLD: the safe-haven thesis evolved — gold's driver shifted from geopolitical fear to dollar weakness and rate-cut expectations, validating the hold. (3) Contrarian XOM top-up: the market over-discounted the Hormuz reopening speed; physical shipping bottlenecks (800+ vessels backlogged) meant the supply normalisation thesis was structurally correct but played out over a longer horizon than the simulation window. </t>
  </si>
  <si>
    <t>More in depth in the report. 
The Adaptive Markets Hypothesis explains April 8, markets repriced the binary geopolitical event faster than fundamental analysis from the team could justify. The Trading Risk overwhelmed conviction-based positioning in the final 48 hours due to noise and simulation maturity nearby.</t>
  </si>
  <si>
    <t>1st log</t>
  </si>
  <si>
    <t>AssetClass</t>
  </si>
  <si>
    <t>Value</t>
  </si>
  <si>
    <t>Cash</t>
  </si>
  <si>
    <t>Long Equities</t>
  </si>
  <si>
    <t>Date (mm-dd-yyyy</t>
  </si>
  <si>
    <t>Date</t>
  </si>
  <si>
    <t>Qty</t>
  </si>
  <si>
    <t>Per Share</t>
  </si>
  <si>
    <t>Total</t>
  </si>
  <si>
    <t>02/24/2026</t>
  </si>
  <si>
    <t>$1.30</t>
  </si>
  <si>
    <t>$338.00</t>
  </si>
  <si>
    <t>Q1 dividend</t>
  </si>
  <si>
    <t>$3.45</t>
  </si>
  <si>
    <t>$345.00</t>
  </si>
  <si>
    <t>03/17/2026</t>
  </si>
  <si>
    <t>$0.9557</t>
  </si>
  <si>
    <t>$219.82</t>
  </si>
  <si>
    <t>$0.1513</t>
  </si>
  <si>
    <t>$15.13</t>
  </si>
  <si>
    <t>$0.1218</t>
  </si>
  <si>
    <t>$14.62</t>
  </si>
  <si>
    <t>03/20/2026</t>
  </si>
  <si>
    <t>$1.797</t>
  </si>
  <si>
    <t>$530.11</t>
  </si>
  <si>
    <t>03/23/2026</t>
  </si>
  <si>
    <t>$0.4549</t>
  </si>
  <si>
    <t>$200.15</t>
  </si>
  <si>
    <t>$0.3099</t>
  </si>
  <si>
    <t>$247.95</t>
  </si>
  <si>
    <t>$0.3852</t>
  </si>
  <si>
    <t>$23.11</t>
  </si>
  <si>
    <t>03/30/2026</t>
  </si>
  <si>
    <t>$0.15</t>
  </si>
  <si>
    <t>$2.25</t>
  </si>
  <si>
    <t>$0.50</t>
  </si>
  <si>
    <t>$80.50</t>
  </si>
  <si>
    <t>#</t>
  </si>
  <si>
    <t>Currency</t>
  </si>
  <si>
    <t>Category</t>
  </si>
  <si>
    <t>Account</t>
  </si>
  <si>
    <t>Price Paid</t>
  </si>
  <si>
    <t>Utilities Select Sector SPDR ETF</t>
  </si>
  <si>
    <t>Domestic equity</t>
  </si>
  <si>
    <t>Taxable</t>
  </si>
  <si>
    <t>Energy Select Sector SPDR ETF</t>
  </si>
  <si>
    <t>Energy</t>
  </si>
  <si>
    <t>Caterpillar Inc</t>
  </si>
  <si>
    <t>JPMorgan Chase &amp; Co</t>
  </si>
  <si>
    <t>Oracle Corp</t>
  </si>
  <si>
    <t>Tech</t>
  </si>
  <si>
    <t>iShares ESG Aware MSCI USA ETF</t>
  </si>
  <si>
    <t>Multi-asset</t>
  </si>
  <si>
    <t>Amazon.com Inc</t>
  </si>
  <si>
    <t>NVIDIA Corporation</t>
  </si>
  <si>
    <t>Industrial Select Sector SPDR ETF</t>
  </si>
  <si>
    <t>Alphabet Inc Class A</t>
  </si>
  <si>
    <t>SPDR Gold Shares ETF</t>
  </si>
  <si>
    <t>Financial Select Sector SPDR ETF</t>
  </si>
  <si>
    <t>TEAM 5 — PORTFOLIO POSTMORTEM  |  StockTrak Simulation  |  Feb 02 – Apr 11 2026</t>
  </si>
  <si>
    <t>LON2 — Team 5  ·  $1,000,000 Initial Capital  ·  68 Trades Executed  ·  4 Strategic Phases</t>
  </si>
  <si>
    <t>INITIAL CAPITAL</t>
  </si>
  <si>
    <t>FINAL VALUE</t>
  </si>
  <si>
    <t>TOTAL RETURN</t>
  </si>
  <si>
    <t>BENCHMARK (SPX)</t>
  </si>
  <si>
    <t>EXCESS RETURN</t>
  </si>
  <si>
    <t>SHARPE RATIO</t>
  </si>
  <si>
    <t>PORTFOLIO BETA</t>
  </si>
  <si>
    <t xml:space="preserve">  ▶  CASH &amp; INCOME SUMMARY</t>
  </si>
  <si>
    <t xml:space="preserve">  ▶  RISK ANALYTICS</t>
  </si>
  <si>
    <t>Cash Balance</t>
  </si>
  <si>
    <t>Portfolio Total Return</t>
  </si>
  <si>
    <t>Interest Earned on Cash</t>
  </si>
  <si>
    <t>Benchmark Return (S&amp;P 500)</t>
  </si>
  <si>
    <t>Interest Charged on Loan</t>
  </si>
  <si>
    <t>Excess Return (Alpha)</t>
  </si>
  <si>
    <t>Total Dividends Received</t>
  </si>
  <si>
    <t>Sharpe Ratio</t>
  </si>
  <si>
    <t>Total Commissions Paid</t>
  </si>
  <si>
    <t>Jensen's Alpha</t>
  </si>
  <si>
    <t>Loan Balance</t>
  </si>
  <si>
    <t>Portfolio Beta</t>
  </si>
  <si>
    <t>Net Income (Ex Capital)</t>
  </si>
  <si>
    <t>Total Trades Made</t>
  </si>
  <si>
    <t>Trades Remaining</t>
  </si>
  <si>
    <t>Total Commissions</t>
  </si>
  <si>
    <t xml:space="preserve">  ▶  PHASE PERFORMANCE SUMMARY</t>
  </si>
  <si>
    <t>PHASE</t>
  </si>
  <si>
    <t>PERIOD</t>
  </si>
  <si>
    <t>STRATEGY</t>
  </si>
  <si>
    <t># TRADES</t>
  </si>
  <si>
    <t>CAPITAL DEPLOYED ($)</t>
  </si>
  <si>
    <t>REALISED P&amp;L ($)</t>
  </si>
  <si>
    <t>RETURN %</t>
  </si>
  <si>
    <t>KEY RISK</t>
  </si>
  <si>
    <t>Phase 1</t>
  </si>
  <si>
    <t>02/02 – 03/02/2026</t>
  </si>
  <si>
    <t>Defensive/Barbell: SPY Core + Staples/Utilities + AI Semis</t>
  </si>
  <si>
    <t>Semis drawdown; early stop triggers</t>
  </si>
  <si>
    <t>Phase 2</t>
  </si>
  <si>
    <t>03/03 – 03/15/2026</t>
  </si>
  <si>
    <t>Growth Pivot: AI infra (NVDA/ORCL/NBIS) + Re-entry LMT</t>
  </si>
  <si>
    <t>High-beta concentration risk</t>
  </si>
  <si>
    <t>Phase 3</t>
  </si>
  <si>
    <t>03/16 – 04/07/2026</t>
  </si>
  <si>
    <t>Emergency Triage: Inverse ETFs (PSQ/SH) + Metals (AA/CENX)</t>
  </si>
  <si>
    <t>Inverse ETFs reversed on tariff rally</t>
  </si>
  <si>
    <t>Phase 4</t>
  </si>
  <si>
    <t>04/08 – 04/11/2026</t>
  </si>
  <si>
    <t>Reconstruction: Cyclicals + Mega-Cap re-entry (SPY/AMZN/GOOGL)</t>
  </si>
  <si>
    <t>Open positions at simulation close</t>
  </si>
  <si>
    <t xml:space="preserve">  ▶  POSTMORTEM VERDICT</t>
  </si>
  <si>
    <t>WHAT WORKED</t>
  </si>
  <si>
    <t>GE stop-loss (+$52) · AA/CENX momentum trade (+$17,169) · Gold hedge (unrealised gain) · Dividend income ($2,044) · Low beta (0.63) buffered downside</t>
  </si>
  <si>
    <t>WHAT FAILED</t>
  </si>
  <si>
    <t>SPY Phase 1 timing (−$15,709) · MU/IONQ high-beta semis (−$9,981) · PSQ/SH inverse ETFs backfired on Apr 2 tariff rally (−$19,205) · NBIS collapse (−$4,709) · JPM premature exit</t>
  </si>
  <si>
    <t>STRUCTURAL LESSONS</t>
  </si>
  <si>
    <t>Emergency override invoked too late · Inverse ETFs dangerous in volatile markets · Stop discipline saved GE/LMT but too rigid on re-entry · Beta 0.63 was the real portfolio saver · Dividend/interest provided $3,268 cushion</t>
  </si>
  <si>
    <t xml:space="preserve">  ▶  ACCOUNT OVERVIEW</t>
  </si>
  <si>
    <t>Trading Start Date</t>
  </si>
  <si>
    <t>02/02/2026 09:30 AM</t>
  </si>
  <si>
    <t>Trading End Date</t>
  </si>
  <si>
    <t>04/11/2026 04:00 PM</t>
  </si>
  <si>
    <t>Initial Capital</t>
  </si>
  <si>
    <t>Final Portfolio Value</t>
  </si>
  <si>
    <t>Market Value — Long Positions</t>
  </si>
  <si>
    <t>Market Value — Short Positions</t>
  </si>
  <si>
    <t>Total Market Value of All Positions</t>
  </si>
  <si>
    <t xml:space="preserve">  ▶  RETURNS &amp; RISK METRICS</t>
  </si>
  <si>
    <t>Excess Return vs Benchmark</t>
  </si>
  <si>
    <t>P&amp;L Dollar Amount</t>
  </si>
  <si>
    <t xml:space="preserve">  ▶  CASH &amp; INCOME</t>
  </si>
  <si>
    <t>Buying Power</t>
  </si>
  <si>
    <t>Net Income (Cash Flows)</t>
  </si>
  <si>
    <t xml:space="preserve">  ▶  TRADING ACTIVITY</t>
  </si>
  <si>
    <t>Total Trades Executed</t>
  </si>
  <si>
    <t>Trades Remaining (Capacity)</t>
  </si>
  <si>
    <t>Buy Transactions</t>
  </si>
  <si>
    <t>Sell Transactions (Market)</t>
  </si>
  <si>
    <t>Stop-Loss Triggered Sells</t>
  </si>
  <si>
    <t>Dividend Transactions</t>
  </si>
  <si>
    <t>Average Commission per Trade</t>
  </si>
  <si>
    <t>PORTFOLIO SUMMARY — StockTrak Final Account Statement</t>
  </si>
  <si>
    <t>Date &amp; Time</t>
  </si>
  <si>
    <t>Symbol</t>
  </si>
  <si>
    <t>Company Name</t>
  </si>
  <si>
    <t>Transaction Type</t>
  </si>
  <si>
    <t>Amount (USD)</t>
  </si>
  <si>
    <t>Phase</t>
  </si>
  <si>
    <t>2026-02-12 17:42</t>
  </si>
  <si>
    <t>SSgA Active Trust - SPDR S&amp;P 500 ETF Trust</t>
  </si>
  <si>
    <t>Market - Buy</t>
  </si>
  <si>
    <t>2026-02-12 17:47</t>
  </si>
  <si>
    <t>2026-02-12 17:51</t>
  </si>
  <si>
    <t>SSgA Active Trust - Consumer Staples Select Sector SPDR</t>
  </si>
  <si>
    <t>2026-02-12 17:57</t>
  </si>
  <si>
    <t>2026-02-12 17:59</t>
  </si>
  <si>
    <t>2026-02-12 18:16</t>
  </si>
  <si>
    <t>Walmart Inc</t>
  </si>
  <si>
    <t>2026-02-12 18:18</t>
  </si>
  <si>
    <t>SSgA Active Trust - Utilities Select Sector SPDR ETF</t>
  </si>
  <si>
    <t>2026-02-17 16:56</t>
  </si>
  <si>
    <t>2026-02-17 17:00</t>
  </si>
  <si>
    <t>2026-02-17 17:01</t>
  </si>
  <si>
    <t>Palantir Technologies Inc - Ordinary Shares - Class A</t>
  </si>
  <si>
    <t>2026-02-17 17:02</t>
  </si>
  <si>
    <t>2026-02-17 17:03</t>
  </si>
  <si>
    <t>2026-02-17 18:39</t>
  </si>
  <si>
    <t>Alphabet Inc - Ordinary Shares - Class A</t>
  </si>
  <si>
    <t>2026-02-17 18:40</t>
  </si>
  <si>
    <t>2026-02-17 18:42</t>
  </si>
  <si>
    <t>2026-02-24 05:00</t>
  </si>
  <si>
    <t>Dividends</t>
  </si>
  <si>
    <t>2026-03-02 05:00</t>
  </si>
  <si>
    <t>2026-03-02 14:36</t>
  </si>
  <si>
    <t>SSgA Active Trust - The Energy Select Sector SPDR Fund</t>
  </si>
  <si>
    <t>2026-03-03 14:31</t>
  </si>
  <si>
    <t>Stop - Sell</t>
  </si>
  <si>
    <t>2026-03-03 15:30</t>
  </si>
  <si>
    <t>2026-03-04 14:52</t>
  </si>
  <si>
    <t>2026-03-09 04:00</t>
  </si>
  <si>
    <t>2026-03-12 17:38</t>
  </si>
  <si>
    <t>Market - Sell</t>
  </si>
  <si>
    <t>2026-03-12 17:45</t>
  </si>
  <si>
    <t>2026-03-12 17:47</t>
  </si>
  <si>
    <t>2026-03-13 13:30</t>
  </si>
  <si>
    <t>2026-03-16 13:30</t>
  </si>
  <si>
    <t>BlackRock Institutional Trust Company N.A. - iShares U.</t>
  </si>
  <si>
    <t>Nebius Group N.V. - Ordinary Shares - Class A</t>
  </si>
  <si>
    <t>2026-03-16 13:33</t>
  </si>
  <si>
    <t>2026-03-16 16:29</t>
  </si>
  <si>
    <t>2026-03-16 18:06</t>
  </si>
  <si>
    <t>BlackRock Institutional Trust Company N.A. - iShares Bi</t>
  </si>
  <si>
    <t>2026-03-16 18:16</t>
  </si>
  <si>
    <t>Siemens AG - ADR</t>
  </si>
  <si>
    <t>2026-03-17 04:00</t>
  </si>
  <si>
    <t>2026-03-20 04:00</t>
  </si>
  <si>
    <t>2026-03-23 04:00</t>
  </si>
  <si>
    <t>2026-03-30 04:00</t>
  </si>
  <si>
    <t>2026-03-30 19:03</t>
  </si>
  <si>
    <t>2026-03-30 19:06</t>
  </si>
  <si>
    <t>2026-03-30 19:08</t>
  </si>
  <si>
    <t>2026-03-30 19:10</t>
  </si>
  <si>
    <t>2026-03-30 19:21</t>
  </si>
  <si>
    <t>2026-03-30 19:23</t>
  </si>
  <si>
    <t>2026-03-30 19:25</t>
  </si>
  <si>
    <t>2026-03-30 19:29</t>
  </si>
  <si>
    <t>2026-03-30 19:54</t>
  </si>
  <si>
    <t>2026-03-30 19:55</t>
  </si>
  <si>
    <t>2026-03-30 19:56</t>
  </si>
  <si>
    <t>SPDR Gold Trust - SPDR Gold Shares ETF</t>
  </si>
  <si>
    <t>2026-03-30 19:58</t>
  </si>
  <si>
    <t>ProShares Trust - ProShares Short S&amp;P500 -1x Shares</t>
  </si>
  <si>
    <t>2026-03-30 19:59</t>
  </si>
  <si>
    <t>ProShares Trust - ProShares Short QQQ -1x Shares</t>
  </si>
  <si>
    <t>2026-03-31 15:59</t>
  </si>
  <si>
    <t>2026-03-31 16:04</t>
  </si>
  <si>
    <t>2026-04-08 13:32</t>
  </si>
  <si>
    <t>2026-04-08 13:34</t>
  </si>
  <si>
    <t>2026-04-08 13:57</t>
  </si>
  <si>
    <t>2026-04-08 13:59</t>
  </si>
  <si>
    <t>2026-04-08 14:05</t>
  </si>
  <si>
    <t>2026-04-08 14:06</t>
  </si>
  <si>
    <t>iShares Trust - iShares Trust iShares ESG Aware MSCI US</t>
  </si>
  <si>
    <t>2026-04-08 14:07</t>
  </si>
  <si>
    <t>2026-04-08 14:11</t>
  </si>
  <si>
    <t>2026-04-08 14:16</t>
  </si>
  <si>
    <t>SSgA Active Trust - Industrial Select Sector SPDR</t>
  </si>
  <si>
    <t>2026-04-08 14:20</t>
  </si>
  <si>
    <t>SSgA Active Trust - Financial Select Sector SPDR</t>
  </si>
  <si>
    <t>2026-04-08 14:37</t>
  </si>
  <si>
    <t>2026-04-08 15:30</t>
  </si>
  <si>
    <t>2026-04-08 15:31</t>
  </si>
  <si>
    <t>2026-04-08 15:34</t>
  </si>
  <si>
    <t>2026-04-08 15:35</t>
  </si>
  <si>
    <t>2026-04-08 15:45</t>
  </si>
  <si>
    <t>2026-04-08 15:47</t>
  </si>
  <si>
    <t>2026-04-09 04:00</t>
  </si>
  <si>
    <t>POSITION P&amp;L ANALYSIS — Closed &amp; Open Positions</t>
  </si>
  <si>
    <t>Type</t>
  </si>
  <si>
    <t>Entry Date</t>
  </si>
  <si>
    <t>Exit Date</t>
  </si>
  <si>
    <t>Status</t>
  </si>
  <si>
    <t>Avg Entry $</t>
  </si>
  <si>
    <t>Exit / Last $</t>
  </si>
  <si>
    <t>Cost Basis ($)</t>
  </si>
  <si>
    <t>Proceeds ($)</t>
  </si>
  <si>
    <t>Realised P&amp;L ($)</t>
  </si>
  <si>
    <t>Return %</t>
  </si>
  <si>
    <t>Verdict</t>
  </si>
  <si>
    <t>SPDR S&amp;P 500 ETF</t>
  </si>
  <si>
    <t>2026-02-12</t>
  </si>
  <si>
    <t>2026-03-30</t>
  </si>
  <si>
    <t>CLOSED</t>
  </si>
  <si>
    <t>❌ Core drag</t>
  </si>
  <si>
    <t>Lockheed Martin (P1 Stop)</t>
  </si>
  <si>
    <t>2026-03-04</t>
  </si>
  <si>
    <t>✅ Stop worked</t>
  </si>
  <si>
    <t>Cons. Staples SPDR</t>
  </si>
  <si>
    <t>2026-04-08</t>
  </si>
  <si>
    <t>❌ Defensive didn't hold</t>
  </si>
  <si>
    <t>⚠️ Minor loss</t>
  </si>
  <si>
    <t>Procter &amp; Gamble</t>
  </si>
  <si>
    <t>❌ Fell harder than defensives</t>
  </si>
  <si>
    <t>Walmart</t>
  </si>
  <si>
    <t>2026-03-12</t>
  </si>
  <si>
    <t>❌ Underperformed sector</t>
  </si>
  <si>
    <t>Taiwan Semiconductor</t>
  </si>
  <si>
    <t>2026-02-17</t>
  </si>
  <si>
    <t>❌ China risk materialised</t>
  </si>
  <si>
    <t>Micron Technology</t>
  </si>
  <si>
    <t>2026-03-31</t>
  </si>
  <si>
    <t>❌ Stop then trail loss</t>
  </si>
  <si>
    <t>❌ Speculative, oversized</t>
  </si>
  <si>
    <t>JPMorgan Chase (P1)</t>
  </si>
  <si>
    <t>❌ Premature exit thesis</t>
  </si>
  <si>
    <t>2026-03-03</t>
  </si>
  <si>
    <t>✅ Trailing stop precision</t>
  </si>
  <si>
    <t>Palantir Tech</t>
  </si>
  <si>
    <t>Phase 1–4</t>
  </si>
  <si>
    <t>OPEN</t>
  </si>
  <si>
    <t>🔵 Open — defense AI core</t>
  </si>
  <si>
    <t>Alphabet Class A</t>
  </si>
  <si>
    <t>🔵 Open — AI quality core</t>
  </si>
  <si>
    <t>Amazon.com</t>
  </si>
  <si>
    <t>🔵 Open — cloud/AI core</t>
  </si>
  <si>
    <t>Lockheed Martin (P2)</t>
  </si>
  <si>
    <t>2026-03-13</t>
  </si>
  <si>
    <t>❌ Re-entry still lost</t>
  </si>
  <si>
    <t>Target Corp (P2)</t>
  </si>
  <si>
    <t>✅ Quick scalp profit</t>
  </si>
  <si>
    <t>Target Corp (reopen)</t>
  </si>
  <si>
    <t>⚠️ Wash trade error</t>
  </si>
  <si>
    <t>2026-03-16</t>
  </si>
  <si>
    <t>🔵 Open — GTC catalyst play</t>
  </si>
  <si>
    <t>🔵 Open — AI infra cloud</t>
  </si>
  <si>
    <t>Nebius Group</t>
  </si>
  <si>
    <t>❌ High-beta collapse</t>
  </si>
  <si>
    <t>iShares Biotech ETF</t>
  </si>
  <si>
    <t>🔵 Open — sector momentum</t>
  </si>
  <si>
    <t>iShares Aero/Defense</t>
  </si>
  <si>
    <t>✅ Flat exit, thesis intact</t>
  </si>
  <si>
    <t>Siemens AG ADR</t>
  </si>
  <si>
    <t>❌ EUR industrial drag</t>
  </si>
  <si>
    <t>❌ Tariff rally reversed</t>
  </si>
  <si>
    <t>ProShares Short S&amp;P</t>
  </si>
  <si>
    <t>❌ Double-inverse trap</t>
  </si>
  <si>
    <t>✅ Best trade — catalyst momentum</t>
  </si>
  <si>
    <t>Century Aluminum</t>
  </si>
  <si>
    <t>✅ Geopolitical alpha</t>
  </si>
  <si>
    <t>SPDR Gold Shares</t>
  </si>
  <si>
    <t>Phase 3–4</t>
  </si>
  <si>
    <t>🔵 Open — safe haven, +$6,977 unreal.</t>
  </si>
  <si>
    <t>Energy Select SPDR</t>
  </si>
  <si>
    <t>2026-03-02</t>
  </si>
  <si>
    <t>🔵 Open — geopo hedge</t>
  </si>
  <si>
    <t>Exxon Mobil</t>
  </si>
  <si>
    <t>Phase 1+4</t>
  </si>
  <si>
    <t>🔵 Open — dividend/energy</t>
  </si>
  <si>
    <t>SPDR S&amp;P 500 (P4)</t>
  </si>
  <si>
    <t>🔵 Open — market re-entry</t>
  </si>
  <si>
    <t>Fin. Select SPDR</t>
  </si>
  <si>
    <t>🔵 Open — rate cycle play</t>
  </si>
  <si>
    <t>Indus. Select SPDR</t>
  </si>
  <si>
    <t>🔵 Open — capex cycle</t>
  </si>
  <si>
    <t>🔵 Open — tariff infra play</t>
  </si>
  <si>
    <t>JPMorgan Chase (P4)</t>
  </si>
  <si>
    <t>🔵 Open — re-entry</t>
  </si>
  <si>
    <t>iShares ESG Aware</t>
  </si>
  <si>
    <t>🔵 Open — ESG diversifier</t>
  </si>
  <si>
    <t>Utilities Select SPDR</t>
  </si>
  <si>
    <t>🔵 Open — bond proxy</t>
  </si>
  <si>
    <t>CLOSED POSITIONS TOTAL</t>
  </si>
  <si>
    <t>PHASE-BY-PHASE STRATEGIC ANALYSIS — Decision Audit</t>
  </si>
  <si>
    <t xml:space="preserve">  PHASE 1 — DEFENSIVE BARBELL  |  02/02/2026 – 03/02/2026</t>
  </si>
  <si>
    <t>Strategy</t>
  </si>
  <si>
    <t>Initiated portfolio with a barbell structure: SPY core (~20%) + defensive ETFs (XLP, XLU) + semi/tech growth (TSM, MU, IONQ, GE). Layered JPM for financial exposure and LMT for defense.</t>
  </si>
  <si>
    <t>Charter Thesis</t>
  </si>
  <si>
    <t>Moderate-risk, fundamentals-first. No position &gt;9% of capital. No sector &gt;25% concentration.</t>
  </si>
  <si>
    <t>Decision</t>
  </si>
  <si>
    <t>Entry</t>
  </si>
  <si>
    <t>Rationale</t>
  </si>
  <si>
    <t>Outcome</t>
  </si>
  <si>
    <t>SPY Core (295 units)</t>
  </si>
  <si>
    <t>@$684.89</t>
  </si>
  <si>
    <t>Broad market exposure foundation</t>
  </si>
  <si>
    <t>❌ Exited at $631.64 = −$15,709</t>
  </si>
  <si>
    <t>LMT Initial (100 units)</t>
  </si>
  <si>
    <t>@$643.25</t>
  </si>
  <si>
    <t>Defense geopolitical hedge</t>
  </si>
  <si>
    <t>✅ Stop triggered +$1,093</t>
  </si>
  <si>
    <t>TSM (230 units)</t>
  </si>
  <si>
    <t>@$363.94</t>
  </si>
  <si>
    <t>AI foundry 30% growth thesis</t>
  </si>
  <si>
    <t>❌ China risk; sold −$11,321</t>
  </si>
  <si>
    <t>IONQ (800 units)</t>
  </si>
  <si>
    <t>@$33.60</t>
  </si>
  <si>
    <t>Quantum computing speculative</t>
  </si>
  <si>
    <t>❌ Speculative; −$6,024 (−22%)</t>
  </si>
  <si>
    <t>GE Trailing Stop</t>
  </si>
  <si>
    <t>@$329.81</t>
  </si>
  <si>
    <t>Mechanical discipline, not conviction</t>
  </si>
  <si>
    <t>✅ Tiny gain $52; stop worked</t>
  </si>
  <si>
    <t>Phase Outcome</t>
  </si>
  <si>
    <t>Phase 1 deployed ~$836K. Semis (MU, TSM, IONQ) were the main drag. Defensive positioning (XLU, XLP) partially buffered the correction. Net phase P&amp;L approx. −$43K.</t>
  </si>
  <si>
    <t>Key Lesson</t>
  </si>
  <si>
    <t>Portfolio beta of 0.63 was the saving grace. The barbell worked in theory but TSM/IONQ were over-leveraged on speculative AI narratives without sufficient stop width.</t>
  </si>
  <si>
    <t xml:space="preserve">  PHASE 2 — GROWTH PIVOT &amp; AI INFRA  |  03/03/2026 – 03/15/2026</t>
  </si>
  <si>
    <t>Freed-up capital from stop-outs (GE, MU, LMT) redeployed into AI infrastructure thesis: NVDA pre-GTC, ORCL cloud, NBIS AI infra, IBB biotech. LMT re-entered despite stop trigger.</t>
  </si>
  <si>
    <t>Calendar catalyst play (NVIDIA GTC Conference). Concentrated offensive rotation with a stated re-entry protocol for LMT.</t>
  </si>
  <si>
    <t>NVDA (274 units)</t>
  </si>
  <si>
    <t>@$184.04</t>
  </si>
  <si>
    <t>Pre-GTC Conference catalyst</t>
  </si>
  <si>
    <t>🔵 Still open — unrealised</t>
  </si>
  <si>
    <t>ORCL (161 units)</t>
  </si>
  <si>
    <t>@$155.76</t>
  </si>
  <si>
    <t>AI cloud infrastructure</t>
  </si>
  <si>
    <t>🔵 Still open — dividend earned</t>
  </si>
  <si>
    <t>NBIS (135 units)</t>
  </si>
  <si>
    <t>@$124.80</t>
  </si>
  <si>
    <t>High-conviction AI satellite</t>
  </si>
  <si>
    <t>❌ Collapsed to $89.92 = −$4,709</t>
  </si>
  <si>
    <t>LMT re-entry (120 units)</t>
  </si>
  <si>
    <t>@$651.62</t>
  </si>
  <si>
    <t>Thesis unchanged despite stop</t>
  </si>
  <si>
    <t>❌ Sold at $615 = −$4,394</t>
  </si>
  <si>
    <t>TGT swap (610 units)</t>
  </si>
  <si>
    <t>@$116.98</t>
  </si>
  <si>
    <t>Upgraded from WMT on momentum</t>
  </si>
  <si>
    <t>✅ +$708 scalp</t>
  </si>
  <si>
    <t>Phase 2 deployed ~$335K net. NBIS was the primary failure. NVDA/ORCL remain open with GTC narrative intact. LMT re-entry was a process improvement attempt that still lost.</t>
  </si>
  <si>
    <t>Re-entry protocols need price confirmation, not just thesis confirmation. NBIS showed that high-beta AI satellites have asymmetric downside. The IBB biotech satellite was well-sized.</t>
  </si>
  <si>
    <t xml:space="preserve">  PHASE 3 — EMERGENCY TRIAGE (Charter Override)  |  03/16/2026 – 04/07/2026</t>
  </si>
  <si>
    <t>Emergency charter override (Section 5). Full liquidation of underperforming longs. Redeployed ~$495K into inverse ETFs (PSQ, SH) and geopolitical metals trade (AA, CENX) on Middle East catalyst.</t>
  </si>
  <si>
    <t>Market confirmed correction (S&amp;P −8.82% YTD, Nasdaq in correction). Inverse ETFs convert further decline into direct portfolio gain.</t>
  </si>
  <si>
    <t>PSQ (4,500 units)</t>
  </si>
  <si>
    <t>@$33.31</t>
  </si>
  <si>
    <t>Inverse Nasdaq — correction profit</t>
  </si>
  <si>
    <t>❌ Tariff rally reversed = −$12,780</t>
  </si>
  <si>
    <t>SH (2,500 units)</t>
  </si>
  <si>
    <t>@$39.01</t>
  </si>
  <si>
    <t>Inverse S&amp;P — protection</t>
  </si>
  <si>
    <t>❌ Rally reversed = −$6,425</t>
  </si>
  <si>
    <t>AA (980 units)</t>
  </si>
  <si>
    <t>@$62.99</t>
  </si>
  <si>
    <t>Aluminum — Middle East catalyst</t>
  </si>
  <si>
    <t>✅ +$7,958 (+12.9%)</t>
  </si>
  <si>
    <t>CENX (1,150 units)</t>
  </si>
  <si>
    <t>@$53.49</t>
  </si>
  <si>
    <t>Aluminum — supply disruption</t>
  </si>
  <si>
    <t>✅ +$9,212 (+15.0%)</t>
  </si>
  <si>
    <t>GLD (350 units)</t>
  </si>
  <si>
    <t>@$415.00</t>
  </si>
  <si>
    <t>Safe-haven capital flight trade</t>
  </si>
  <si>
    <t>🔵 Open — unrealised gain ~+$7K</t>
  </si>
  <si>
    <t>Phase 3 deployed ~$371K. The metals trade was the standout win (+$17,170). Inverse ETFs failed spectacularly on the unexpected Apr 2 tariff negotiation rally. GLD held strong.</t>
  </si>
  <si>
    <t>Inverse ETFs are not risk-free 'short positions' — they decay and reverse violently on policy surprises. The metals thesis was correct and well-timed. Emergency override was invoked too late (should have been March, not late March).</t>
  </si>
  <si>
    <t xml:space="preserve">  PHASE 4 — RECONSTRUCTION  |  04/08/2026 – 04/11/2026 (Close)</t>
  </si>
  <si>
    <t>Liquidated all Phase 3 hedges. Rebuilt with mega-cap cyclicals (CAT, JPM, XLF, XLI) and re-entered SPY/AMZN/GOOGL. Added GLD to increase existing position.</t>
  </si>
  <si>
    <t>Tariff environment benefits US industrial cyclicals. Rate cycle turning point benefits financials. Mega-cap tech remains AI structural winner.</t>
  </si>
  <si>
    <t>CAT (100 units)</t>
  </si>
  <si>
    <t>@$766.00</t>
  </si>
  <si>
    <t>Tariff infrastructure beneficiary</t>
  </si>
  <si>
    <t>🔵 Open — simulation closed</t>
  </si>
  <si>
    <t>XLF (700 units)</t>
  </si>
  <si>
    <t>@$51.25</t>
  </si>
  <si>
    <t>Rate cycle / financials rotation</t>
  </si>
  <si>
    <t>XLI (270 units)</t>
  </si>
  <si>
    <t>@$170.75</t>
  </si>
  <si>
    <t>Industrial capex cycle</t>
  </si>
  <si>
    <t>SPY re-entry (173 units)</t>
  </si>
  <si>
    <t>@$675.08</t>
  </si>
  <si>
    <t>Market re-entry on stabilisation</t>
  </si>
  <si>
    <t>ESGU (330 units)</t>
  </si>
  <si>
    <t>@$146.90</t>
  </si>
  <si>
    <t>ESG diversification overlay</t>
  </si>
  <si>
    <t>Phase 4 open positions value ~$447K. All positions held at simulation close. Reconstruction thesis was directionally correct (cyclicals over inverse ETFs in tariff environment) but time ran out.</t>
  </si>
  <si>
    <t>Final phase decisions could not be evaluated on outcome — simulation ended. Key insight: the reconstruction thesis was right, but it required being executed earlier. The April 2 tariff rally that killed PSQ/SH was the same catalyst that justified CAT/XLF.</t>
  </si>
  <si>
    <t>RISK ANALYTICS &amp; PERFORMANCE ATTRIBUTION</t>
  </si>
  <si>
    <t xml:space="preserve">  ▶  CORE RISK METRICS</t>
  </si>
  <si>
    <t>Metric</t>
  </si>
  <si>
    <t>Benchmark</t>
  </si>
  <si>
    <t>Assessment</t>
  </si>
  <si>
    <t>Formula / Source</t>
  </si>
  <si>
    <t>-4.37%</t>
  </si>
  <si>
    <t>SP500: -2.29%</t>
  </si>
  <si>
    <t>⚠️ Underperformed by 208 bps</t>
  </si>
  <si>
    <t>(FinalValue - InitCap) / InitCap</t>
  </si>
  <si>
    <t>-2.111</t>
  </si>
  <si>
    <t>Target: &gt;1.0</t>
  </si>
  <si>
    <t>❌ Negative — return below risk-free</t>
  </si>
  <si>
    <t>(PortReturn - Rf) / StdDev</t>
  </si>
  <si>
    <t>-0.000443</t>
  </si>
  <si>
    <t>Target: &gt;0</t>
  </si>
  <si>
    <t>❌ Slightly below expected CAPM return</t>
  </si>
  <si>
    <t>PortReturn - [Rf + Beta*(MktReturn - Rf)]</t>
  </si>
  <si>
    <t>0.627</t>
  </si>
  <si>
    <t>SPX Beta: 1.0</t>
  </si>
  <si>
    <t>✅ Low beta — reduced systematic risk</t>
  </si>
  <si>
    <t>Cov(Port,Mkt) / Var(Mkt)</t>
  </si>
  <si>
    <t>Excess Return (vs SPX)</t>
  </si>
  <si>
    <t>Target: &gt;0%</t>
  </si>
  <si>
    <t>❌ Underperformed benchmark</t>
  </si>
  <si>
    <t>PortReturn - BenchmarkReturn</t>
  </si>
  <si>
    <t>Dollar P&amp;L</t>
  </si>
  <si>
    <t>($43,720.20)</t>
  </si>
  <si>
    <t>Break-even: $0</t>
  </si>
  <si>
    <t>❌ Capital loss of 4.37%</t>
  </si>
  <si>
    <t>FinalValue - InitCap</t>
  </si>
  <si>
    <t>Interest + Dividends</t>
  </si>
  <si>
    <t>$3,268.07</t>
  </si>
  <si>
    <t>—</t>
  </si>
  <si>
    <t>✅ Positive income earned</t>
  </si>
  <si>
    <t>InterestCash + Dividends - LoanCharge</t>
  </si>
  <si>
    <t>Commission Drag</t>
  </si>
  <si>
    <t>($680.00)</t>
  </si>
  <si>
    <t>⚠️ $10 per trade × 68 trades</t>
  </si>
  <si>
    <t>68 trades × $10</t>
  </si>
  <si>
    <t>Net Cash Flows</t>
  </si>
  <si>
    <t>$2,588.07</t>
  </si>
  <si>
    <t>⚠️ Income partially offset comm.</t>
  </si>
  <si>
    <t>InterestDiv - Commissions</t>
  </si>
  <si>
    <t xml:space="preserve">  ▶  POSITION SIZING &amp; CONCENTRATION ANALYSIS</t>
  </si>
  <si>
    <t>Entry Cost ($)</t>
  </si>
  <si>
    <t>% of Initial Capital</t>
  </si>
  <si>
    <t>Max Allowed</t>
  </si>
  <si>
    <t>SPY (P1)</t>
  </si>
  <si>
    <t>✅ Within limit</t>
  </si>
  <si>
    <t>⚠️ Near max</t>
  </si>
  <si>
    <t>GLD (total)</t>
  </si>
  <si>
    <t>LMT (P1)</t>
  </si>
  <si>
    <t>PLTR (total)</t>
  </si>
  <si>
    <t>MU (P1)</t>
  </si>
  <si>
    <t>⚠️ Near 3% cap</t>
  </si>
  <si>
    <t xml:space="preserve">  ▶  TRADE TYPE ANALYSIS</t>
  </si>
  <si>
    <t>Count</t>
  </si>
  <si>
    <t>Total Value ($)</t>
  </si>
  <si>
    <t>% of Total Trades</t>
  </si>
  <si>
    <t>Commentary</t>
  </si>
  <si>
    <t>Capital deployed</t>
  </si>
  <si>
    <t>Capital returned</t>
  </si>
  <si>
    <t>Automated risk exits</t>
  </si>
  <si>
    <t>Income received</t>
  </si>
  <si>
    <t>MODEL ASSUMPTIONS &amp; DATA SOURCES</t>
  </si>
  <si>
    <t xml:space="preserve">  ▶  PORTFOLIO CONSTANTS</t>
  </si>
  <si>
    <t>Parameter</t>
  </si>
  <si>
    <t>Format</t>
  </si>
  <si>
    <t>Source / Notes</t>
  </si>
  <si>
    <t>$#,##0.00</t>
  </si>
  <si>
    <t>StockTrak platform — simulation start</t>
  </si>
  <si>
    <t>StockTrak platform — 04/11/2026 04:00 PM</t>
  </si>
  <si>
    <t>Simulation Start Date</t>
  </si>
  <si>
    <t>2026-02-02</t>
  </si>
  <si>
    <t>Text</t>
  </si>
  <si>
    <t>StockTrak session rules</t>
  </si>
  <si>
    <t>Simulation End Date</t>
  </si>
  <si>
    <t>2026-04-11</t>
  </si>
  <si>
    <t>Commission per Trade</t>
  </si>
  <si>
    <t>StockTrak default — fixed $10/trade</t>
  </si>
  <si>
    <t>Risk-Free Rate (assumed)</t>
  </si>
  <si>
    <t>0.00%</t>
  </si>
  <si>
    <t>US 3M T-Bill rate approx. Apr 2026</t>
  </si>
  <si>
    <t xml:space="preserve">  ▶  BENCHMARK</t>
  </si>
  <si>
    <t>Benchmark Index</t>
  </si>
  <si>
    <t>S&amp;P 500 (SPX)</t>
  </si>
  <si>
    <t>StockTrak default benchmark</t>
  </si>
  <si>
    <t>Benchmark Return</t>
  </si>
  <si>
    <t>StockTrak session export — 04/11/2026</t>
  </si>
  <si>
    <t>Benchmark Currency</t>
  </si>
  <si>
    <t>All positions denominated in USD</t>
  </si>
  <si>
    <t xml:space="preserve">  ▶  RISK PARAMETERS</t>
  </si>
  <si>
    <t>Max Single Position Size</t>
  </si>
  <si>
    <t>0.0%</t>
  </si>
  <si>
    <t>Team Charter Section 3 — 9% cap</t>
  </si>
  <si>
    <t>Max Sector Concentration</t>
  </si>
  <si>
    <t>Team Charter Section 3 — 25% cap</t>
  </si>
  <si>
    <t>0.000000</t>
  </si>
  <si>
    <t>StockTrak calculated — weighted avg</t>
  </si>
  <si>
    <t>StockTrak calculated</t>
  </si>
  <si>
    <t xml:space="preserve">  ▶  INCOME &amp; COSTS</t>
  </si>
  <si>
    <t>StockTrak platform — all dividend events</t>
  </si>
  <si>
    <t>StockTrak — cash interest earned</t>
  </si>
  <si>
    <t>StockTrak — margin interest</t>
  </si>
  <si>
    <t>68 trades × $10 = $680</t>
  </si>
  <si>
    <t>CURRENT PORTFOLIO HOLDINGS - Allocation by Category &amp; Security</t>
  </si>
  <si>
    <t xml:space="preserve">  ▶  INDIVIDUAL POSITION HOLDINGS</t>
  </si>
  <si>
    <t xml:space="preserve">  ▶  ALLOCATION BY CATEGORY</t>
  </si>
  <si>
    <t>Last Price ($)</t>
  </si>
  <si>
    <t>Market Value ($)</t>
  </si>
  <si>
    <t>Weight %</t>
  </si>
  <si>
    <t>Contribution</t>
  </si>
  <si>
    <t># Positions</t>
  </si>
  <si>
    <t>Commodities</t>
  </si>
  <si>
    <t>Mega-Cap Growth</t>
  </si>
  <si>
    <t>Broad Market ETF</t>
  </si>
  <si>
    <t>AI / Defense</t>
  </si>
  <si>
    <t>Palantir Technologies</t>
  </si>
  <si>
    <t>Sector ETF</t>
  </si>
  <si>
    <t>Industrials</t>
  </si>
  <si>
    <t>Financial Select SPDR</t>
  </si>
  <si>
    <t>Financials</t>
  </si>
  <si>
    <t>Industrial Select SPDR</t>
  </si>
  <si>
    <t>JPMorgan Chase</t>
  </si>
  <si>
    <t>TOTAL PORTFOLIO</t>
  </si>
  <si>
    <t>PERFORMANCE TIMELINE — Portfolio vs S&amp;P 500 vs Multi-Asset Benchmark  |  Feb 02 – Apr 11 2026</t>
  </si>
  <si>
    <t xml:space="preserve">  ▶  NAV TIMELINE — Portfolio vs Benchmarks (Indexed to $1,000,000 Start)</t>
  </si>
  <si>
    <t>Event</t>
  </si>
  <si>
    <t>Portfolio ($)</t>
  </si>
  <si>
    <t>S&amp;P 500 ($)</t>
  </si>
  <si>
    <t>Multi-Asset Bmk ($)</t>
  </si>
  <si>
    <t>Port Return %</t>
  </si>
  <si>
    <t>SPX Return %</t>
  </si>
  <si>
    <t>Bmk Return %</t>
  </si>
  <si>
    <t>Excess vs SPX</t>
  </si>
  <si>
    <t>Excess vs Bmk</t>
  </si>
  <si>
    <t>Simulation start</t>
  </si>
  <si>
    <t>Initial buys (~$836K deployed)</t>
  </si>
  <si>
    <t>Phase 1 complete — 13 positions</t>
  </si>
  <si>
    <t>2026-02-24</t>
  </si>
  <si>
    <t>JNJ dividend; market softening</t>
  </si>
  <si>
    <t>LMT stop-loss triggered</t>
  </si>
  <si>
    <t>GE + MU stop-losses</t>
  </si>
  <si>
    <t>2026-03-09</t>
  </si>
  <si>
    <t>GOOGL dividend; semis drag</t>
  </si>
  <si>
    <t>WMT/JPM exits; capital recycled</t>
  </si>
  <si>
    <t>NVDA/ORCL/NBIS Phase 2 buys</t>
  </si>
  <si>
    <t>2026-03-20</t>
  </si>
  <si>
    <t>SPY dividend; NBIS collapse</t>
  </si>
  <si>
    <t>2026-03-23</t>
  </si>
  <si>
    <t>XLP/XLU/XLE dividends</t>
  </si>
  <si>
    <t>EMERGENCY TRIAGE — Phase 3</t>
  </si>
  <si>
    <t>2026-04-02</t>
  </si>
  <si>
    <t>April 2 tariff rally kills PSQ/SH</t>
  </si>
  <si>
    <t>2026-04-07</t>
  </si>
  <si>
    <t>AA+CENX profitable; inverse still drag</t>
  </si>
  <si>
    <t>Phase 4 reconstruction; tariff pause</t>
  </si>
  <si>
    <t>SIMULATION CLOSE (official)</t>
  </si>
  <si>
    <t>Portfolio</t>
  </si>
  <si>
    <t>S&amp;P 500</t>
  </si>
  <si>
    <t>Multi-Asset Bmk</t>
  </si>
  <si>
    <t xml:space="preserve">  ▶  DIVIDEND INCOME TIMELINE — All 12 Dividend Events</t>
  </si>
  <si>
    <t>Company</t>
  </si>
  <si>
    <t>Amount ($)</t>
  </si>
  <si>
    <t>Cumulative ($)</t>
  </si>
  <si>
    <t>Notes</t>
  </si>
  <si>
    <t>Quarterly dividend — $1.30/share on 260 units</t>
  </si>
  <si>
    <t>Lockheed Martin</t>
  </si>
  <si>
    <t>Quarterly dividend — $3.45/share on 100 units</t>
  </si>
  <si>
    <t>Alphabet Inc</t>
  </si>
  <si>
    <t>Quarterly dividend — $0.21/share on 130 units</t>
  </si>
  <si>
    <t>2026-03-17</t>
  </si>
  <si>
    <t>iShares Aero ETF</t>
  </si>
  <si>
    <t>Distribution — $0.1513/unit on 100 units</t>
  </si>
  <si>
    <t>Taiwan Semi ADR</t>
  </si>
  <si>
    <t>Quarterly dividend on 230 units</t>
  </si>
  <si>
    <t>iShares Biotech</t>
  </si>
  <si>
    <t>Distribution on 120 units</t>
  </si>
  <si>
    <t>SPDR S&amp;P 500</t>
  </si>
  <si>
    <t>Quarterly distribution on 295 units</t>
  </si>
  <si>
    <t>Distribution on remaining 440 units</t>
  </si>
  <si>
    <t>Utilities SPDR</t>
  </si>
  <si>
    <t>Distribution on 800 units</t>
  </si>
  <si>
    <t>Energy SPDR</t>
  </si>
  <si>
    <t>Distribution on 60 units</t>
  </si>
  <si>
    <t>Special dividend — tiny</t>
  </si>
  <si>
    <t>2026-04-09</t>
  </si>
  <si>
    <t>Quarterly dividend on 161 units</t>
  </si>
  <si>
    <t>TOTAL DIVIDENDS RECEIVED</t>
  </si>
  <si>
    <t>REALISED &amp; UNREALISED GAIN ANALYSIS — Monthly P&amp;L Breakdown &amp; Attribution</t>
  </si>
  <si>
    <t xml:space="preserve">  ▶  REALISED vs UNREALISED P&amp;L SUMMARY</t>
  </si>
  <si>
    <t>Value ($)</t>
  </si>
  <si>
    <t>Source</t>
  </si>
  <si>
    <t>REALISED P&amp;L (Closed Positions)</t>
  </si>
  <si>
    <t>Sum of all closed position P&amp;L</t>
  </si>
  <si>
    <t xml:space="preserve">  — Realised Gains (Winners)</t>
  </si>
  <si>
    <t>LMT stop, GE stop, TGT P2, AA, CENX, ITA</t>
  </si>
  <si>
    <t xml:space="preserve">  — Realised Losses (Losers)</t>
  </si>
  <si>
    <t>SPY, XLP, PG, WMT, TSM, MU, IONQ, JPM, NBIS, PSQ, SH, LMT P2</t>
  </si>
  <si>
    <t>UNREALISED P&amp;L (Open Positions)</t>
  </si>
  <si>
    <t>Market value − cost basis of open positions</t>
  </si>
  <si>
    <t xml:space="preserve">  — Unrealised Gains (Winners)</t>
  </si>
  <si>
    <t>GLD, XLU, AMZN (est.)</t>
  </si>
  <si>
    <t xml:space="preserve">  — Unrealised Losses (Losers)</t>
  </si>
  <si>
    <t>NVDA, GOOGL, XLE, SPY P4 (est.)</t>
  </si>
  <si>
    <t>TOTAL P&amp;L (Realised + Unrealised)</t>
  </si>
  <si>
    <t>Sum of realised + unrealised</t>
  </si>
  <si>
    <t>INCOME (Div + Interest − Comm)</t>
  </si>
  <si>
    <t>$2,044 div + $1,224 int − $7 loan − $680 comm</t>
  </si>
  <si>
    <t>NET TOTAL RETURN ($)</t>
  </si>
  <si>
    <t>FinalValue ($956,279.80) − InitCap ($1,000,000)</t>
  </si>
  <si>
    <t xml:space="preserve">  ▶  MONTHLY PERFORMANCE ATTRIBUTION</t>
  </si>
  <si>
    <t>Period</t>
  </si>
  <si>
    <t>Start Value ($)</t>
  </si>
  <si>
    <t>End Value ($)</t>
  </si>
  <si>
    <t>Period P&amp;L ($)</t>
  </si>
  <si>
    <t>Period Return %</t>
  </si>
  <si>
    <t>Dividends ($)</t>
  </si>
  <si>
    <t>TWR Contribution</t>
  </si>
  <si>
    <t>Key Driver</t>
  </si>
  <si>
    <t>Regime</t>
  </si>
  <si>
    <t>Feb 02–28</t>
  </si>
  <si>
    <t>1,000,000</t>
  </si>
  <si>
    <t>977,800</t>
  </si>
  <si>
    <t>(22,200)</t>
  </si>
  <si>
    <t>-2.22%</t>
  </si>
  <si>
    <t>$683.00</t>
  </si>
  <si>
    <t>Defensive deployment; semis drag</t>
  </si>
  <si>
    <t>Bull→Correction</t>
  </si>
  <si>
    <t>Mar 01–15</t>
  </si>
  <si>
    <t>951,200</t>
  </si>
  <si>
    <t>(26,600)</t>
  </si>
  <si>
    <t>-2.72%</t>
  </si>
  <si>
    <t>$276.67</t>
  </si>
  <si>
    <t>Phase 2 pivot; stop-losses triggered</t>
  </si>
  <si>
    <t>Correction</t>
  </si>
  <si>
    <t>Mar 16–31</t>
  </si>
  <si>
    <t>948,300</t>
  </si>
  <si>
    <t>(2,900)</t>
  </si>
  <si>
    <t>-0.30%</t>
  </si>
  <si>
    <t>$573.73</t>
  </si>
  <si>
    <t>+0.06%</t>
  </si>
  <si>
    <t>Emergency triage; metals gain offset inverse</t>
  </si>
  <si>
    <t>Correction→Recovery</t>
  </si>
  <si>
    <t>Apr 01–11</t>
  </si>
  <si>
    <t>956,280</t>
  </si>
  <si>
    <t>7,980</t>
  </si>
  <si>
    <t>+0.84%</t>
  </si>
  <si>
    <t>Phase 4 reconstruction; tariff pause rally</t>
  </si>
  <si>
    <t>Recovery</t>
  </si>
  <si>
    <t xml:space="preserve">  ▶  TIME-WEIGHTED RETURN (TWR) vs MONEY-WEIGHTED RETURN (MWR) ANALYSIS</t>
  </si>
  <si>
    <t>Formula</t>
  </si>
  <si>
    <t>Interpretation</t>
  </si>
  <si>
    <t>Time-Weighted Return (TWR)</t>
  </si>
  <si>
    <t>∏(1+period_return) - 1</t>
  </si>
  <si>
    <t>Eliminates cash flow timing effect; pure manager skill metric</t>
  </si>
  <si>
    <t>Money-Weighted Return (MWR / IRR)</t>
  </si>
  <si>
    <t>IRR of all cash flows</t>
  </si>
  <si>
    <t>Same as TWR here — no external cash flows (closed system)</t>
  </si>
  <si>
    <t>Beginning Market Value</t>
  </si>
  <si>
    <t>$1,000,000</t>
  </si>
  <si>
    <t>Given</t>
  </si>
  <si>
    <t>StockTrak starting capital</t>
  </si>
  <si>
    <t>Ending Market Value</t>
  </si>
  <si>
    <t>$956,279.80</t>
  </si>
  <si>
    <t>StockTrak final account value</t>
  </si>
  <si>
    <t>Net External Cash Flows</t>
  </si>
  <si>
    <t>$0</t>
  </si>
  <si>
    <t>No deposits or withdrawals</t>
  </si>
  <si>
    <t>Pure internal performance — no contributions or withdrawals</t>
  </si>
  <si>
    <t>Total Return ($)</t>
  </si>
  <si>
    <t>End - Begin</t>
  </si>
  <si>
    <t>Absolute P&amp;L over simulation</t>
  </si>
  <si>
    <t>Annualised Return (68-day sim)</t>
  </si>
  <si>
    <t>-23.5%</t>
  </si>
  <si>
    <t>TWR^(365/68) - 1</t>
  </si>
  <si>
    <t>Annualised for context only; period too short for significance</t>
  </si>
  <si>
    <t>Benchmark Annualised (SPX)</t>
  </si>
  <si>
    <t>-12.2%</t>
  </si>
  <si>
    <t>BmkReturn^(365/68) - 1</t>
  </si>
  <si>
    <t>S&amp;P 500 on same annualisation</t>
  </si>
  <si>
    <t>Active Return (Ann.)</t>
  </si>
  <si>
    <t>-11.3%</t>
  </si>
  <si>
    <t>Port Ann - Bmk Ann</t>
  </si>
  <si>
    <t>Annualised alpha generation</t>
  </si>
  <si>
    <t>ADVANCED PERFORMANCE RATIOS — Institutional-Grade Risk-Adjusted Metrics</t>
  </si>
  <si>
    <t xml:space="preserve">  ▶  RISK-ADJUSTED PERFORMANCE RATIOS — Full Suite</t>
  </si>
  <si>
    <t>Ratio</t>
  </si>
  <si>
    <t>Threshold/Benchmark</t>
  </si>
  <si>
    <t>(R_p - R_f) / σ_p</t>
  </si>
  <si>
    <t>&gt; 1.0 = good</t>
  </si>
  <si>
    <t>❌ Deeply negative</t>
  </si>
  <si>
    <t>Return is worse than risk-free adjusted for total portfolio volatility</t>
  </si>
  <si>
    <t>Sortino Ratio</t>
  </si>
  <si>
    <t>(R_p - R_f) / σ_downside</t>
  </si>
  <si>
    <t>❌ Negative</t>
  </si>
  <si>
    <t>Penalises only downside deviation — still negative in loss environment</t>
  </si>
  <si>
    <t>Calmar Ratio</t>
  </si>
  <si>
    <t>Ann.Return / Max_Drawdown</t>
  </si>
  <si>
    <t>Annualised return relative to worst drawdown — negative return drives this</t>
  </si>
  <si>
    <t>Omega Ratio</t>
  </si>
  <si>
    <t>E[gains] / E[losses]</t>
  </si>
  <si>
    <t>❌ Below 1 — loss heavy</t>
  </si>
  <si>
    <t>Ratio of upside potential to downside risk across ALL closed positions</t>
  </si>
  <si>
    <t>Information Ratio</t>
  </si>
  <si>
    <t>Active_Return / Track.Error</t>
  </si>
  <si>
    <t>&gt; 0.5 = good</t>
  </si>
  <si>
    <t>❌ Negative alpha</t>
  </si>
  <si>
    <t>Excess return per unit of active risk vs benchmark — manager skill indicator</t>
  </si>
  <si>
    <t>Treynor Ratio</t>
  </si>
  <si>
    <t>(R_p - R_f) / β</t>
  </si>
  <si>
    <t>&gt; Mkt premium</t>
  </si>
  <si>
    <t>Return per unit of systematic (market) risk — beta-adjusted Sharpe</t>
  </si>
  <si>
    <t>M² (Modigliani)</t>
  </si>
  <si>
    <t>Sharpe × σ_mkt + R_f</t>
  </si>
  <si>
    <t>vs SPX return</t>
  </si>
  <si>
    <t>❌ Below benchmark</t>
  </si>
  <si>
    <t>Portfolio return adjusted to market risk level — what SPX investor would earn</t>
  </si>
  <si>
    <t>R_p - [R_f + β(R_m - R_f)]</t>
  </si>
  <si>
    <t>&gt; 0</t>
  </si>
  <si>
    <t>❌ Slightly negative</t>
  </si>
  <si>
    <t>CAPM-predicted excess return — very small miss, close to market expectation</t>
  </si>
  <si>
    <t>Cov(R_p, R_m) / Var(R_m)</t>
  </si>
  <si>
    <t>1.0 = market</t>
  </si>
  <si>
    <t>✅ Low systematic risk</t>
  </si>
  <si>
    <t>Portfolio moved with only 62.7% of market's swings — genuine downside buffer</t>
  </si>
  <si>
    <t>Profit Factor</t>
  </si>
  <si>
    <t>Sum_Gains / |Sum_Losses|</t>
  </si>
  <si>
    <t>&gt; 1.5 = healthy</t>
  </si>
  <si>
    <t>❌ &lt; 1 — losers dominate</t>
  </si>
  <si>
    <t>Total won / total lost across closed trades — under 1 means more losing $</t>
  </si>
  <si>
    <t>Win Rate</t>
  </si>
  <si>
    <t>Wins / Total Closed Trades</t>
  </si>
  <si>
    <t>&gt; 50%</t>
  </si>
  <si>
    <t>❌ Minority of trades win</t>
  </si>
  <si>
    <t>Closed position winners: 6 of 21</t>
  </si>
  <si>
    <t>Avg Win ($)</t>
  </si>
  <si>
    <t>Mean(winning_PnL)</t>
  </si>
  <si>
    <t>Want &gt;&gt; Avg Loss</t>
  </si>
  <si>
    <t>⚠️ Small relative to loss</t>
  </si>
  <si>
    <t>Average $ on winning closed trades</t>
  </si>
  <si>
    <t>Avg Loss ($)</t>
  </si>
  <si>
    <t>Mean(losing_PnL)</t>
  </si>
  <si>
    <t>Want &lt; Avg Win</t>
  </si>
  <si>
    <t>❌ Losses dwarf wins</t>
  </si>
  <si>
    <t>Average $ on losing closed trades</t>
  </si>
  <si>
    <t>Expectancy ($)</t>
  </si>
  <si>
    <t>WinRate×AvgWin + LoseRate×AvgLoss</t>
  </si>
  <si>
    <t>❌ Negative edge</t>
  </si>
  <si>
    <t>Per-trade expected value — negative means strategy had negative edge</t>
  </si>
  <si>
    <t xml:space="preserve">  ▶  MAXIMUM DRAWDOWN &amp; RECOVERY ANALYSIS</t>
  </si>
  <si>
    <t>Drawdown Event</t>
  </si>
  <si>
    <t>Start</t>
  </si>
  <si>
    <t>Trough</t>
  </si>
  <si>
    <t>End (Recovery)</t>
  </si>
  <si>
    <t>Peak Value ($)</t>
  </si>
  <si>
    <t>Trough Value ($)</t>
  </si>
  <si>
    <t>DD Amount ($)</t>
  </si>
  <si>
    <t>DD %</t>
  </si>
  <si>
    <t>Recovery Time</t>
  </si>
  <si>
    <t>Primary Drawdown (Phase 1→3)</t>
  </si>
  <si>
    <t>Not fully recovered</t>
  </si>
  <si>
    <t>$998,200</t>
  </si>
  <si>
    <t>$935,600</t>
  </si>
  <si>
    <t>($62,600)</t>
  </si>
  <si>
    <t>-6.27%</t>
  </si>
  <si>
    <t>Not recovered</t>
  </si>
  <si>
    <t>❌ Still in DD at simulation close</t>
  </si>
  <si>
    <t>Phase 1 Correction</t>
  </si>
  <si>
    <t>$942,100</t>
  </si>
  <si>
    <t>($56,100)</t>
  </si>
  <si>
    <t>-5.62%</t>
  </si>
  <si>
    <t>~44 days (partial)</t>
  </si>
  <si>
    <t>⚠️ Partially recovered</t>
  </si>
  <si>
    <t>Inverse ETF Reversal</t>
  </si>
  <si>
    <t>$948,300</t>
  </si>
  <si>
    <t>($12,700)</t>
  </si>
  <si>
    <t>-1.34%</t>
  </si>
  <si>
    <t>~6 days</t>
  </si>
  <si>
    <t>✅ Recovered via Phase 4</t>
  </si>
  <si>
    <t>April Reconstruction</t>
  </si>
  <si>
    <t>$956,279</t>
  </si>
  <si>
    <t>$951,800</t>
  </si>
  <si>
    <t>($4,479)</t>
  </si>
  <si>
    <t>-0.47%</t>
  </si>
  <si>
    <t>3 days</t>
  </si>
  <si>
    <t>✅ Recovered by close</t>
  </si>
  <si>
    <t>TAIL RISK ANALYSIS — VaR, CVaR, Omega Ratio, Drawdown Recovery Map</t>
  </si>
  <si>
    <t xml:space="preserve">  ▶  VALUE AT RISK (VaR) &amp; CONDITIONAL VaR (CVaR / Expected Shortfall)</t>
  </si>
  <si>
    <t>Confidence</t>
  </si>
  <si>
    <t>Horizon</t>
  </si>
  <si>
    <t>VaR / CVaR ($)</t>
  </si>
  <si>
    <t>% of Portfolio</t>
  </si>
  <si>
    <t>Methodology</t>
  </si>
  <si>
    <t>VaR (Parametric)</t>
  </si>
  <si>
    <t>95%</t>
  </si>
  <si>
    <t>1-Day</t>
  </si>
  <si>
    <t>Normal dist; β×σ_SPX×z_95</t>
  </si>
  <si>
    <t>95% chance daily loss &lt; $12,437</t>
  </si>
  <si>
    <t>99%</t>
  </si>
  <si>
    <t>Normal dist; β×σ_SPX×z_99</t>
  </si>
  <si>
    <t>99% chance daily loss &lt; $17,586</t>
  </si>
  <si>
    <t>97.5%</t>
  </si>
  <si>
    <t>Normal dist</t>
  </si>
  <si>
    <t>Regulatory standard</t>
  </si>
  <si>
    <t>VaR (Scaled to 1 week)</t>
  </si>
  <si>
    <t>5-Day</t>
  </si>
  <si>
    <t>√5 scaling from daily</t>
  </si>
  <si>
    <t>Weekly loss threshold: $27,811</t>
  </si>
  <si>
    <t>CVaR / Expected Shortfall</t>
  </si>
  <si>
    <t>CVaR = E[Loss | Loss &gt; VaR]</t>
  </si>
  <si>
    <t>Expected loss IF VaR is breached: $15,609</t>
  </si>
  <si>
    <t>1.136×VaR(99%) approx</t>
  </si>
  <si>
    <t>Severe tail: $19,978 average beyond VaR</t>
  </si>
  <si>
    <t>Actual Max 1-Day Loss (Est.)</t>
  </si>
  <si>
    <t>Realised</t>
  </si>
  <si>
    <t>Apr 2 tariff rally reversal</t>
  </si>
  <si>
    <t>PSQ/SH reversed on tariff pause — largest single-day loss</t>
  </si>
  <si>
    <t>VaR Model Exceedance</t>
  </si>
  <si>
    <t>VaR breached 0 of 68 trade days</t>
  </si>
  <si>
    <t>Model conservative — low beta buffered actual losses</t>
  </si>
  <si>
    <t xml:space="preserve">  ▶  OMEGA RATIO ACROSS RETURN THRESHOLDS (L)</t>
  </si>
  <si>
    <t>Threshold (L)</t>
  </si>
  <si>
    <t>Threshold ($)</t>
  </si>
  <si>
    <t>Threshold</t>
  </si>
  <si>
    <t>Omega</t>
  </si>
  <si>
    <t>-5%</t>
  </si>
  <si>
    <t>For every $1 lost vs −5% threshold, portfolio earns $inf</t>
  </si>
  <si>
    <t>✅ Return exceeds threshold</t>
  </si>
  <si>
    <t>-3%</t>
  </si>
  <si>
    <t>For every $1 lost vs −3% threshold, portfolio earns $115.60</t>
  </si>
  <si>
    <t>-2%</t>
  </si>
  <si>
    <t>For every $1 lost vs −2% threshold, portfolio earns $23.12</t>
  </si>
  <si>
    <t>-1%</t>
  </si>
  <si>
    <t>For every $1 lost vs −1% threshold, portfolio earns $4.31</t>
  </si>
  <si>
    <t>0%</t>
  </si>
  <si>
    <t>For every $1 gained vs 0% threshold, portfolio loses $6.02</t>
  </si>
  <si>
    <t>❌ Losses exceed gains at this threshold</t>
  </si>
  <si>
    <t>1%</t>
  </si>
  <si>
    <t>For every $1 gained vs 1% threshold, portfolio loses $0.00</t>
  </si>
  <si>
    <t>2%</t>
  </si>
  <si>
    <t>For every $1 gained vs 2% threshold, portfolio loses $0.00</t>
  </si>
  <si>
    <t>3%</t>
  </si>
  <si>
    <t>For every $1 gained vs 3% threshold, portfolio loses $0.00</t>
  </si>
  <si>
    <t>5%</t>
  </si>
  <si>
    <t>For every $1 gained vs 5% threshold, portfolio loses $0.00</t>
  </si>
  <si>
    <t>MARKET REGIME SWITCHING ANALYSIS — Portfolio Performance Across Regimes</t>
  </si>
  <si>
    <t xml:space="preserve">  ▶  REGIME DEFINITIONS &amp; CLASSIFICATION</t>
  </si>
  <si>
    <t>Duration</t>
  </si>
  <si>
    <t>Trigger / Signal</t>
  </si>
  <si>
    <t>SPX Move</t>
  </si>
  <si>
    <t>Port Move</t>
  </si>
  <si>
    <t>Excess</t>
  </si>
  <si>
    <t>Dominant Holdings</t>
  </si>
  <si>
    <t>Strategy Fit</t>
  </si>
  <si>
    <t>R1: Low-Vol Bull</t>
  </si>
  <si>
    <t>Feb 02–11</t>
  </si>
  <si>
    <t>10 days</t>
  </si>
  <si>
    <t>SPX near ATH; VIX &lt;15; calm macro</t>
  </si>
  <si>
    <t>+0.0%</t>
  </si>
  <si>
    <t>Cash (pre-deployment)</t>
  </si>
  <si>
    <t>N/A — deploying capital</t>
  </si>
  <si>
    <t>⚠️ Late deployment</t>
  </si>
  <si>
    <t>R2: Bull→Correction</t>
  </si>
  <si>
    <t>Feb 12–28</t>
  </si>
  <si>
    <t>17 days</t>
  </si>
  <si>
    <t>Semis rollover; macro data mixed; USD up</t>
  </si>
  <si>
    <t>-2.7%</t>
  </si>
  <si>
    <t>-2.2%</t>
  </si>
  <si>
    <t>+0.5%</t>
  </si>
  <si>
    <t>SPY, XLP, XLU, LMT</t>
  </si>
  <si>
    <t>✅ Barbell suited</t>
  </si>
  <si>
    <t>✅ Outperformed</t>
  </si>
  <si>
    <t>R3: Correction</t>
  </si>
  <si>
    <t>15 days</t>
  </si>
  <si>
    <t>Nasdaq -5%; S&amp;P -5%; GE/MU stop-outs</t>
  </si>
  <si>
    <t>-5.1%</t>
  </si>
  <si>
    <t>-4.5%</t>
  </si>
  <si>
    <t>+0.6%</t>
  </si>
  <si>
    <t>SPY, AMZN, GOOGL, NVDA</t>
  </si>
  <si>
    <t>⚠️ Growth risky in DD</t>
  </si>
  <si>
    <t>⚠️ Partial protection</t>
  </si>
  <si>
    <t>R4: Capitulation</t>
  </si>
  <si>
    <t>Mar 16–29</t>
  </si>
  <si>
    <t>14 days</t>
  </si>
  <si>
    <t>S&amp;P -9% YTD; geopolitical risk; Fear&gt;40</t>
  </si>
  <si>
    <t>-3.2%</t>
  </si>
  <si>
    <t>-0.9%</t>
  </si>
  <si>
    <t>+2.3%</t>
  </si>
  <si>
    <t>PSQ, SH, GLD, AA, CENX</t>
  </si>
  <si>
    <t>✅ Inverse suited here</t>
  </si>
  <si>
    <t>✅ Best excess return</t>
  </si>
  <si>
    <t>R5: Policy Shock</t>
  </si>
  <si>
    <t>Mar 30–Apr 2</t>
  </si>
  <si>
    <t>4 days</t>
  </si>
  <si>
    <t>Apr 2 tariff announcement → rally surge</t>
  </si>
  <si>
    <t>+7.5%</t>
  </si>
  <si>
    <t>-1.3%</t>
  </si>
  <si>
    <t>-8.8%</t>
  </si>
  <si>
    <t>PSQ, SH (inverse!)</t>
  </si>
  <si>
    <t>❌ Inverse fatal</t>
  </si>
  <si>
    <t>❌ Worst regime fit</t>
  </si>
  <si>
    <t>R6: Recovery</t>
  </si>
  <si>
    <t>Apr 03–07</t>
  </si>
  <si>
    <t>5 days</t>
  </si>
  <si>
    <t>Tariff pause signals; risk-on rotation</t>
  </si>
  <si>
    <t>+2.8%</t>
  </si>
  <si>
    <t>+0.4%</t>
  </si>
  <si>
    <t>-2.4%</t>
  </si>
  <si>
    <t>PSQ, SH, AA, CENX</t>
  </si>
  <si>
    <t>⚠️ Transition</t>
  </si>
  <si>
    <t>⚠️ Under-rotated</t>
  </si>
  <si>
    <t>R7: Reconstruction</t>
  </si>
  <si>
    <t>Apr 08–11</t>
  </si>
  <si>
    <t>Phase 4 complete; cyclicals/mega-cap</t>
  </si>
  <si>
    <t>+1.5%</t>
  </si>
  <si>
    <t>-1.0%</t>
  </si>
  <si>
    <t>CAT, XLF, XLI, SPY</t>
  </si>
  <si>
    <t>✅ Cyclicals correct</t>
  </si>
  <si>
    <t>✅ Right direction</t>
  </si>
  <si>
    <t xml:space="preserve">  ▶  REGIME RETURN COMPARISON — Portfolio vs SPX</t>
  </si>
  <si>
    <t>R1: Bull Pre-Deploy</t>
  </si>
  <si>
    <t>R2: Bull→Correct</t>
  </si>
  <si>
    <t>R7: Reconstruct</t>
  </si>
  <si>
    <t xml:space="preserve">  ▶  REGIME SWITCHING POSTMORTEM — What the Model Got Right &amp; Wrong</t>
  </si>
  <si>
    <t>Transition</t>
  </si>
  <si>
    <t>Speed of Reaction</t>
  </si>
  <si>
    <t>What Happened</t>
  </si>
  <si>
    <t>Lesson</t>
  </si>
  <si>
    <t>R2→R3 Transition</t>
  </si>
  <si>
    <t>⚠️ Slow</t>
  </si>
  <si>
    <t>Should have reduced beta on first Nasdaq correction signal (Mar 1); held NVDA/NBIS through regime change</t>
  </si>
  <si>
    <t>Increase sensitivity to regime switch signals; use VIX &gt;25 as hard trigger</t>
  </si>
  <si>
    <t>R3→R4 Override</t>
  </si>
  <si>
    <t>✅ Correct</t>
  </si>
  <si>
    <t>Emergency charter override was directionally right — inverse ETFs logical in confirmed correction</t>
  </si>
  <si>
    <t>Override was invoked 14 days late; cost was SPX -5% further before action</t>
  </si>
  <si>
    <t>R4→R5 Policy Shock</t>
  </si>
  <si>
    <t>❌ Fatal</t>
  </si>
  <si>
    <t>April 2 tariff reversal was a classic policy shock — impossible to model from inside-the-week</t>
  </si>
  <si>
    <t>Maintain partial long exposure even in corrective regimes; pure inverse = max tail risk</t>
  </si>
  <si>
    <t>R5→R6 Recovery</t>
  </si>
  <si>
    <t>⚠️ Partial</t>
  </si>
  <si>
    <t>Team identified recovery but acted slowly; AA+CENX saved the period</t>
  </si>
  <si>
    <t>Need a faster rotation protocol — add price-level triggers not just thesis reviews</t>
  </si>
  <si>
    <t>R6→R7 Reconstruct</t>
  </si>
  <si>
    <t>Phase 4 thesis (cyclicals + mega-cap) was the right read for the regime</t>
  </si>
  <si>
    <t>Correct call, insufficient time — illustrates importance of earlier regime detection</t>
  </si>
  <si>
    <t>PORTFOLIO REBALANCING ANALYSIS — Target vs Actual Allocation Drift</t>
  </si>
  <si>
    <t xml:space="preserve">  ▶  TARGET vs ACTUAL ALLOCATION DRIFT BY PHASE</t>
  </si>
  <si>
    <t>Asset Category</t>
  </si>
  <si>
    <t>Phase 1 Target</t>
  </si>
  <si>
    <t>Phase 1 Actual</t>
  </si>
  <si>
    <t>Phase 2 Target</t>
  </si>
  <si>
    <t>Phase 2 Actual</t>
  </si>
  <si>
    <t>Phase 3 Actual</t>
  </si>
  <si>
    <t>Phase 4 Target</t>
  </si>
  <si>
    <t>Phase 4 Actual</t>
  </si>
  <si>
    <t>Drift (P4 vs Target)</t>
  </si>
  <si>
    <t>Broad Market (SPY/ESGU)</t>
  </si>
  <si>
    <t>Defensive ETFs (XLP/XLU)</t>
  </si>
  <si>
    <t>AI / Growth Tech</t>
  </si>
  <si>
    <t>Defense / Aero (LMT/ITA)</t>
  </si>
  <si>
    <t>Energy (XOM/XLE)</t>
  </si>
  <si>
    <t>Commodities (GLD)</t>
  </si>
  <si>
    <t>Industrials (CAT/XLI)</t>
  </si>
  <si>
    <t>Financials (JPM/XLF)</t>
  </si>
  <si>
    <t>Inverse ETFs (PSQ/SH)</t>
  </si>
  <si>
    <t>Metals (AA/CENX)</t>
  </si>
  <si>
    <t>Biotech (IBB)</t>
  </si>
  <si>
    <t xml:space="preserve">  ▶  REBALANCING EVENTS LOG — When &amp; Why Allocations Were Shifted</t>
  </si>
  <si>
    <t>Positions Exited</t>
  </si>
  <si>
    <t>Positions Entered</t>
  </si>
  <si>
    <t>Capital Moved ($)</t>
  </si>
  <si>
    <t>Trigger</t>
  </si>
  <si>
    <t>Mar 03–12</t>
  </si>
  <si>
    <t>Tactical Shift</t>
  </si>
  <si>
    <t>GE,MU,LMT (stops)</t>
  </si>
  <si>
    <t>NVDA,ORCL,NBIS,ITA</t>
  </si>
  <si>
    <t>~$190,000</t>
  </si>
  <si>
    <t>Phase 1→2 AI pivot on freed stop-loss capital</t>
  </si>
  <si>
    <t>Stop triggers + GTC catalyst</t>
  </si>
  <si>
    <t>⚠️ NBIS partially undid gains</t>
  </si>
  <si>
    <t>Mar 12</t>
  </si>
  <si>
    <t>Sector Rotation</t>
  </si>
  <si>
    <t>WMT,JPM</t>
  </si>
  <si>
    <t>TGT,LMT re-entry</t>
  </si>
  <si>
    <t>~$113,000</t>
  </si>
  <si>
    <t>WMT underperforming; JPM thesis weakening</t>
  </si>
  <si>
    <t>Relative performance review</t>
  </si>
  <si>
    <t>⚠️ LMT re-entry cost −$4.4K</t>
  </si>
  <si>
    <t>Mar 30</t>
  </si>
  <si>
    <t>Emergency Override</t>
  </si>
  <si>
    <t>SPY,TSM,TGT,PG,JNJ,IONQ,NBIS</t>
  </si>
  <si>
    <t>PSQ,SH,GLD,AA,CENX</t>
  </si>
  <si>
    <t>~$495,000</t>
  </si>
  <si>
    <t>Confirmed correction; charter override invoked</t>
  </si>
  <si>
    <t>S&amp;P −8.82% YTD; emergency clause</t>
  </si>
  <si>
    <t>⚠️ Inverse ETFs reversed on Apr 2</t>
  </si>
  <si>
    <t>Apr 08</t>
  </si>
  <si>
    <t>Full Reconstruction</t>
  </si>
  <si>
    <t>PSQ,SH,ITA,LMT,XLP,CENX,AA</t>
  </si>
  <si>
    <t>SPY,GLD+,AMZN,XOM+,GOOGL+,PLTR+,XLF,XLI,CAT,JPM,ESGU</t>
  </si>
  <si>
    <t>~$447,000</t>
  </si>
  <si>
    <t>Phase 4 recovery thesis; cyclicals/mega-cap</t>
  </si>
  <si>
    <t>Phase 3 thesis broken; tariff pause</t>
  </si>
  <si>
    <t>Simulation ended before evaluation</t>
  </si>
  <si>
    <t xml:space="preserve">  ▶  REBALANCING QUALITY SCORECARD</t>
  </si>
  <si>
    <t>Dimension</t>
  </si>
  <si>
    <t>Score (1–10)</t>
  </si>
  <si>
    <t>Weight</t>
  </si>
  <si>
    <t>Weighted Score</t>
  </si>
  <si>
    <t>Timing of Phase 1→2 Rotation</t>
  </si>
  <si>
    <t>Stops triggered correctly but NBIS/TSM were high-risk exits</t>
  </si>
  <si>
    <t>Emergency Override Invocation</t>
  </si>
  <si>
    <t>Correct direction; 2 weeks late — cost ~$30K in additional losses</t>
  </si>
  <si>
    <t>Inverse ETF Selection &amp; Sizing</t>
  </si>
  <si>
    <t>PSQ/SH in volatile regime = tail risk; AA/CENX superior approach</t>
  </si>
  <si>
    <t>Phase 4 Reconstruction Thesis</t>
  </si>
  <si>
    <t>Cyclicals + mega-cap was the right call post-tariff-pause</t>
  </si>
  <si>
    <t>Position Sizing Discipline</t>
  </si>
  <si>
    <t>No single position exceeded 20% despite emergency; beta management good</t>
  </si>
  <si>
    <t>OVERALL REBALANCING QUALITY SCORE</t>
  </si>
  <si>
    <t>5.80 / 10.00 — Adequate but emergency override too late and PSQ/SH sizing was the key failure</t>
  </si>
  <si>
    <t>GBP</t>
  </si>
  <si>
    <t>Bond</t>
  </si>
  <si>
    <t>EUR</t>
  </si>
  <si>
    <t>Mutual Fund</t>
  </si>
  <si>
    <t>JPY</t>
  </si>
  <si>
    <t>FX</t>
  </si>
  <si>
    <t>CHF</t>
  </si>
  <si>
    <t>Crypto</t>
  </si>
  <si>
    <t>CAD</t>
  </si>
  <si>
    <t>Commodity</t>
  </si>
  <si>
    <t>AUD</t>
  </si>
  <si>
    <t>Index Future</t>
  </si>
  <si>
    <t>CNY</t>
  </si>
  <si>
    <t>Option</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</si>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</sst>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_([$$-409]* #,##0.00_);_([$$-409]* \(#,##0.00\);_([$$-409]* &quot;-&quot;??_);_(@_)"/>
    <numFmt numFmtId="165" formatCode="_([$$-409]* #,##0_);_([$$-409]* \(#,##0\);_([$$-409]* &quot;-&quot;_);_(@_)"/>
    <numFmt numFmtId="166" formatCode="_-[$$-409]* #,##0.00_ ;_-[$$-409]* \-#,##0.00\ ;_-[$$-409]* &quot;-&quot;??_ ;_-@_ "/>
    <numFmt numFmtId="167" formatCode="[$-14009]yyyy/mm/dd;@"/>
    <numFmt numFmtId="168" formatCode="[$-14009]mm/dd/yyyy;@"/>
    <numFmt numFmtId="169" formatCode="_-[$£-809]* #,##0.00_-;\-[$£-809]* #,##0.00_-;_-[$£-809]* &quot;-&quot;??_-;_-@_-"/>
    <numFmt numFmtId="170" formatCode="\$#,##0;&quot;($&quot;#,##0\);\-"/>
    <numFmt numFmtId="171" formatCode="\$#,##0"/>
    <numFmt numFmtId="172" formatCode="\$#,##0.00"/>
    <numFmt numFmtId="173" formatCode="0.000000"/>
    <numFmt numFmtId="174" formatCode="0.000"/>
    <numFmt numFmtId="175" formatCode="\$#,##0.00;&quot;($&quot;#,##0.00\);\-"/>
    <numFmt numFmtId="176" formatCode="0.00%;\(0.00%\);\-"/>
    <numFmt numFmtId="177" formatCode="0.0%"/>
    <numFmt numFmtId="178" formatCode="\$#,##0;&quot;($&quot;#,##0\)"/>
    <numFmt numFmtId="179" formatCode="\$#,##0,,\M"/>
  </numFmts>
  <fonts count="63">
    <font>
      <sz val="11"/>
      <color theme="1"/>
      <name val="Calibri"/>
      <family val="2"/>
      <scheme val="minor"/>
    </font>
    <font>
      <b/>
      <sz val="12"/>
      <color theme="1"/>
      <name val="Calibri"/>
      <family val="2"/>
      <scheme val="minor"/>
    </font>
    <font>
      <sz val="11"/>
      <color theme="1"/>
      <name val="Bai Jamjuree"/>
      <family val="2"/>
      <charset val="222"/>
    </font>
    <font>
      <b/>
      <sz val="16"/>
      <color theme="1"/>
      <name val="Bai Jamjuree"/>
      <family val="2"/>
      <charset val="222"/>
    </font>
    <font>
      <b/>
      <sz val="12"/>
      <color theme="0"/>
      <name val="Bai Jamjuree"/>
      <family val="2"/>
      <charset val="222"/>
    </font>
    <font>
      <sz val="12"/>
      <color theme="1"/>
      <name val="Bai Jamjuree"/>
      <family val="2"/>
      <charset val="222"/>
    </font>
    <font>
      <sz val="18"/>
      <color theme="1"/>
      <name val="Bai Jamjuree"/>
      <family val="2"/>
      <charset val="222"/>
    </font>
    <font>
      <sz val="12"/>
      <name val="Bai Jamjuree"/>
      <family val="2"/>
      <charset val="222"/>
    </font>
    <font>
      <b/>
      <sz val="12"/>
      <name val="Bai Jamjuree"/>
      <family val="2"/>
      <charset val="222"/>
    </font>
    <font>
      <sz val="72"/>
      <name val="Bai Jamjuree"/>
      <family val="2"/>
      <charset val="222"/>
    </font>
    <font>
      <sz val="16"/>
      <name val="Bai Jamjuree"/>
      <family val="2"/>
      <charset val="222"/>
    </font>
    <font>
      <sz val="22"/>
      <name val="Bai Jamjuree"/>
      <family val="2"/>
      <charset val="222"/>
    </font>
    <font>
      <sz val="72"/>
      <name val="Poppins"/>
    </font>
    <font>
      <b/>
      <sz val="22"/>
      <name val="Bai Jamjuree"/>
      <family val="2"/>
      <charset val="222"/>
    </font>
    <font>
      <sz val="12"/>
      <name val="Bai Jamjuree"/>
      <family val="2"/>
      <charset val="222"/>
    </font>
    <font>
      <sz val="11"/>
      <color theme="1"/>
      <name val="Poppins"/>
    </font>
    <font>
      <sz val="11"/>
      <color theme="1"/>
      <name val="Arial"/>
      <family val="2"/>
    </font>
    <font>
      <b/>
      <sz val="11"/>
      <color theme="1"/>
      <name val="Arial"/>
      <family val="2"/>
    </font>
    <font>
      <b/>
      <sz val="11"/>
      <color rgb="FF1F1F1F"/>
      <name val="Arial"/>
      <family val="2"/>
    </font>
    <font>
      <sz val="11"/>
      <color rgb="FF1F1F1F"/>
      <name val="Arial"/>
      <family val="2"/>
    </font>
    <font>
      <b/>
      <sz val="12"/>
      <color theme="1"/>
      <name val="Bai Jamjuree"/>
      <family val="2"/>
      <charset val="222"/>
    </font>
    <font>
      <sz val="60"/>
      <name val="Bai Jamjuree"/>
      <family val="2"/>
      <charset val="222"/>
    </font>
    <font>
      <sz val="11"/>
      <color theme="1"/>
      <name val="Bai Jamjuree"/>
    </font>
    <font>
      <b/>
      <sz val="11"/>
      <color theme="1"/>
      <name val="Calibri"/>
      <family val="2"/>
      <scheme val="minor"/>
    </font>
    <font>
      <sz val="8"/>
      <name val="Calibri"/>
      <family val="2"/>
      <scheme val="minor"/>
    </font>
    <font>
      <sz val="11"/>
      <color theme="1"/>
      <name val="Calibri"/>
      <family val="2"/>
      <charset val="1"/>
    </font>
    <font>
      <sz val="9"/>
      <name val="Arial"/>
      <charset val="1"/>
    </font>
    <font>
      <b/>
      <sz val="9"/>
      <color rgb="FFFFFFFF"/>
      <name val="Arial"/>
      <charset val="1"/>
    </font>
    <font>
      <b/>
      <sz val="10"/>
      <color rgb="FFFFFFFF"/>
      <name val="Arial"/>
      <charset val="1"/>
    </font>
    <font>
      <sz val="9"/>
      <color rgb="FF000000"/>
      <name val="Arial"/>
      <charset val="1"/>
    </font>
    <font>
      <b/>
      <sz val="9"/>
      <color rgb="FF000000"/>
      <name val="Arial"/>
      <charset val="1"/>
    </font>
    <font>
      <sz val="9"/>
      <color rgb="FFD94F4F"/>
      <name val="Arial"/>
      <charset val="1"/>
    </font>
    <font>
      <sz val="10"/>
      <color rgb="FFD94F4F"/>
      <name val="Arial"/>
      <charset val="1"/>
    </font>
    <font>
      <sz val="10"/>
      <color rgb="FF000000"/>
      <name val="Arial"/>
      <charset val="1"/>
    </font>
    <font>
      <sz val="10"/>
      <color rgb="FF0000FF"/>
      <name val="Arial"/>
      <charset val="1"/>
    </font>
    <font>
      <b/>
      <sz val="20"/>
      <color rgb="FFFFFFFF"/>
      <name val="Arial"/>
      <charset val="1"/>
    </font>
    <font>
      <b/>
      <sz val="8"/>
      <color rgb="FFFFFFFF"/>
      <name val="Arial"/>
      <charset val="1"/>
    </font>
    <font>
      <sz val="11"/>
      <color rgb="FFC9A84C"/>
      <name val="Arial"/>
      <charset val="1"/>
    </font>
    <font>
      <b/>
      <sz val="16"/>
      <color rgb="FFFFFFFF"/>
      <name val="Arial"/>
      <charset val="1"/>
    </font>
    <font>
      <sz val="10"/>
      <name val="Arial"/>
      <charset val="1"/>
    </font>
    <font>
      <b/>
      <sz val="10"/>
      <color rgb="FF0000FF"/>
      <name val="Arial"/>
      <charset val="1"/>
    </font>
    <font>
      <b/>
      <sz val="10"/>
      <color rgb="FFD94F4F"/>
      <name val="Arial"/>
      <charset val="1"/>
    </font>
    <font>
      <b/>
      <sz val="14"/>
      <color rgb="FFFFFFFF"/>
      <name val="Arial"/>
      <charset val="1"/>
    </font>
    <font>
      <sz val="9"/>
      <color rgb="FF3D9B6A"/>
      <name val="Arial"/>
      <charset val="1"/>
    </font>
    <font>
      <b/>
      <sz val="12"/>
      <color rgb="FFFFFFFF"/>
      <name val="Arial"/>
      <charset val="1"/>
    </font>
    <font>
      <b/>
      <sz val="9"/>
      <color rgb="FF3D9B6A"/>
      <name val="Arial"/>
      <charset val="1"/>
    </font>
    <font>
      <b/>
      <sz val="9"/>
      <color rgb="FFD94F4F"/>
      <name val="Arial"/>
      <charset val="1"/>
    </font>
    <font>
      <i/>
      <sz val="9"/>
      <name val="Arial"/>
      <charset val="1"/>
    </font>
    <font>
      <sz val="9"/>
      <color rgb="FF0000FF"/>
      <name val="Arial"/>
      <charset val="1"/>
    </font>
    <font>
      <b/>
      <sz val="9"/>
      <name val="Arial"/>
      <charset val="1"/>
    </font>
    <font>
      <b/>
      <sz val="9"/>
      <color rgb="FF4A235A"/>
      <name val="Arial"/>
      <charset val="1"/>
    </font>
    <font>
      <b/>
      <sz val="11"/>
      <color rgb="FFFFFFFF"/>
      <name val="Arial"/>
      <charset val="1"/>
    </font>
    <font>
      <b/>
      <sz val="9"/>
      <color rgb="FF7D3C00"/>
      <name val="Arial"/>
      <charset val="1"/>
    </font>
    <font>
      <b/>
      <sz val="9"/>
      <color rgb="FF0C3061"/>
      <name val="Arial"/>
      <charset val="1"/>
    </font>
    <font>
      <b/>
      <sz val="9"/>
      <color rgb="FF155724"/>
      <name val="Arial"/>
      <charset val="1"/>
    </font>
    <font>
      <b/>
      <sz val="9"/>
      <color rgb="FFD68910"/>
      <name val="Arial"/>
      <charset val="1"/>
    </font>
    <font>
      <i/>
      <sz val="8"/>
      <color rgb="FF555555"/>
      <name val="Arial"/>
      <charset val="1"/>
    </font>
    <font>
      <sz val="8"/>
      <color rgb="FF777777"/>
      <name val="Arial"/>
      <charset val="1"/>
    </font>
    <font>
      <b/>
      <sz val="9"/>
      <color rgb="FF0000FF"/>
      <name val="Arial"/>
      <charset val="1"/>
    </font>
    <font>
      <b/>
      <sz val="13"/>
      <color rgb="FFFFFFFF"/>
      <name val="Arial"/>
      <charset val="1"/>
    </font>
    <font>
      <i/>
      <sz val="8"/>
      <name val="Arial"/>
      <charset val="1"/>
    </font>
    <font>
      <sz val="9"/>
      <color rgb="FFD35400"/>
      <name val="Arial"/>
      <charset val="1"/>
    </font>
    <font>
      <sz val="11"/>
      <color theme="1"/>
      <name val="Calibri"/>
      <charset val="1"/>
    </font>
  </fonts>
  <fills count="43">
    <fill>
      <patternFill patternType="none"/>
    </fill>
    <fill>
      <patternFill patternType="gray125"/>
    </fill>
    <fill>
      <patternFill patternType="solid">
        <fgColor theme="4"/>
        <bgColor theme="4"/>
      </patternFill>
    </fill>
    <fill>
      <patternFill patternType="solid">
        <fgColor theme="2"/>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5F5F5"/>
        <bgColor rgb="FFF8F0F8"/>
      </patternFill>
    </fill>
    <fill>
      <patternFill patternType="solid">
        <fgColor theme="3" tint="0.59999389629810485"/>
        <bgColor rgb="FFD09493"/>
      </patternFill>
    </fill>
    <fill>
      <patternFill patternType="solid">
        <fgColor theme="5" tint="0.39997558519241921"/>
        <bgColor rgb="FFE74C3C"/>
      </patternFill>
    </fill>
    <fill>
      <patternFill patternType="solid">
        <fgColor theme="6" tint="-0.249977111117893"/>
        <bgColor rgb="FF4B83B6"/>
      </patternFill>
    </fill>
    <fill>
      <patternFill patternType="solid">
        <fgColor rgb="FF1B2F4A"/>
        <bgColor rgb="FF0C3061"/>
      </patternFill>
    </fill>
    <fill>
      <patternFill patternType="solid">
        <fgColor rgb="FFF8F0F8"/>
        <bgColor rgb="FFF4ECF7"/>
      </patternFill>
    </fill>
    <fill>
      <patternFill patternType="solid">
        <fgColor rgb="FFFDF2E9"/>
        <bgColor rgb="FFFEF3E2"/>
      </patternFill>
    </fill>
    <fill>
      <patternFill patternType="solid">
        <fgColor rgb="FFE8EEF8"/>
        <bgColor rgb="FFEAF0FB"/>
      </patternFill>
    </fill>
    <fill>
      <patternFill patternType="solid">
        <fgColor rgb="FFE8F4E8"/>
        <bgColor rgb="FFE8F5E9"/>
      </patternFill>
    </fill>
    <fill>
      <patternFill patternType="solid">
        <fgColor rgb="FFFFFFFF"/>
        <bgColor rgb="FFFDFEFE"/>
      </patternFill>
    </fill>
    <fill>
      <patternFill patternType="solid">
        <fgColor rgb="FF0D1B2A"/>
        <bgColor rgb="FF1B2F4A"/>
      </patternFill>
    </fill>
    <fill>
      <patternFill patternType="solid">
        <fgColor rgb="FFD94F4F"/>
        <bgColor rgb="FFE74C3C"/>
      </patternFill>
    </fill>
    <fill>
      <patternFill patternType="solid">
        <fgColor rgb="FFF5EAF8"/>
        <bgColor rgb="FFF4ECF7"/>
      </patternFill>
    </fill>
    <fill>
      <patternFill patternType="solid">
        <fgColor rgb="FFFEF3E2"/>
        <bgColor rgb="FFFFF3E0"/>
      </patternFill>
    </fill>
    <fill>
      <patternFill patternType="solid">
        <fgColor rgb="FFEAF0FB"/>
        <bgColor rgb="FFEAF2FF"/>
      </patternFill>
    </fill>
    <fill>
      <patternFill patternType="solid">
        <fgColor rgb="FFEAF4EA"/>
        <bgColor rgb="FFE8F4E8"/>
      </patternFill>
    </fill>
    <fill>
      <patternFill patternType="solid">
        <fgColor rgb="FFE3F2FD"/>
        <bgColor rgb="FFEAF2FF"/>
      </patternFill>
    </fill>
    <fill>
      <patternFill patternType="solid">
        <fgColor rgb="FFE8F5E9"/>
        <bgColor rgb="FFE8F4E8"/>
      </patternFill>
    </fill>
    <fill>
      <patternFill patternType="solid">
        <fgColor rgb="FFFFEBEE"/>
        <bgColor rgb="FFFDEDEC"/>
      </patternFill>
    </fill>
    <fill>
      <patternFill patternType="solid">
        <fgColor rgb="FFFFF3E0"/>
        <bgColor rgb="FFFEF3E2"/>
      </patternFill>
    </fill>
    <fill>
      <patternFill patternType="solid">
        <fgColor rgb="FFF4E6FA"/>
        <bgColor rgb="FFF5EAF8"/>
      </patternFill>
    </fill>
    <fill>
      <patternFill patternType="solid">
        <fgColor rgb="FF4A235A"/>
        <bgColor rgb="FF1B2F4A"/>
      </patternFill>
    </fill>
    <fill>
      <patternFill patternType="solid">
        <fgColor rgb="FFFCE8D5"/>
        <bgColor rgb="FFFDEDEC"/>
      </patternFill>
    </fill>
    <fill>
      <patternFill patternType="solid">
        <fgColor rgb="FF7D3C00"/>
        <bgColor rgb="FFAB4744"/>
      </patternFill>
    </fill>
    <fill>
      <patternFill patternType="solid">
        <fgColor rgb="FFD6E4F7"/>
        <bgColor rgb="FFD4EDDA"/>
      </patternFill>
    </fill>
    <fill>
      <patternFill patternType="solid">
        <fgColor rgb="FF0C3061"/>
        <bgColor rgb="FF1B2F4A"/>
      </patternFill>
    </fill>
    <fill>
      <patternFill patternType="solid">
        <fgColor rgb="FFD4EDDA"/>
        <bgColor rgb="FFD6E4F7"/>
      </patternFill>
    </fill>
    <fill>
      <patternFill patternType="solid">
        <fgColor rgb="FF155724"/>
        <bgColor rgb="FF1B2F4A"/>
      </patternFill>
    </fill>
    <fill>
      <patternFill patternType="solid">
        <fgColor rgb="FFFDFEFE"/>
        <bgColor rgb="FFFFFFFF"/>
      </patternFill>
    </fill>
    <fill>
      <patternFill patternType="solid">
        <fgColor rgb="FFF4ECF7"/>
        <bgColor rgb="FFF5EAF8"/>
      </patternFill>
    </fill>
    <fill>
      <patternFill patternType="solid">
        <fgColor rgb="FFF0FFF0"/>
        <bgColor rgb="FFE8F8F5"/>
      </patternFill>
    </fill>
    <fill>
      <patternFill patternType="solid">
        <fgColor rgb="FFEAF2FF"/>
        <bgColor rgb="FFEAF0FB"/>
      </patternFill>
    </fill>
    <fill>
      <patternFill patternType="solid">
        <fgColor rgb="FFEBF5FB"/>
        <bgColor rgb="FFEAF2FF"/>
      </patternFill>
    </fill>
    <fill>
      <patternFill patternType="solid">
        <fgColor rgb="FFE8F8F5"/>
        <bgColor rgb="FFEBF5FB"/>
      </patternFill>
    </fill>
    <fill>
      <patternFill patternType="solid">
        <fgColor rgb="FFFEF9E7"/>
        <bgColor rgb="FFFFFDE7"/>
      </patternFill>
    </fill>
    <fill>
      <patternFill patternType="solid">
        <fgColor rgb="FFFFFDE7"/>
        <bgColor rgb="FFFEF9E7"/>
      </patternFill>
    </fill>
    <fill>
      <patternFill patternType="solid">
        <fgColor rgb="FFFDEDEC"/>
        <bgColor rgb="FFFFEBEE"/>
      </patternFill>
    </fill>
  </fills>
  <borders count="11">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thin">
        <color rgb="FFCCCCCC"/>
      </left>
      <right/>
      <top/>
      <bottom/>
      <diagonal/>
    </border>
    <border>
      <left style="thin">
        <color rgb="FFCCCCCC"/>
      </left>
      <right/>
      <top/>
      <bottom style="thin">
        <color rgb="FFCCCCCC"/>
      </bottom>
      <diagonal/>
    </border>
    <border>
      <left/>
      <right/>
      <top/>
      <bottom style="thin">
        <color rgb="FFCCCCCC"/>
      </bottom>
      <diagonal/>
    </border>
  </borders>
  <cellStyleXfs count="2">
    <xf numFmtId="0" fontId="0" fillId="0" borderId="0"/>
    <xf numFmtId="0" fontId="25" fillId="0" borderId="0"/>
  </cellStyleXfs>
  <cellXfs count="493">
    <xf numFmtId="0" fontId="0" fillId="0" borderId="0" xfId="0"/>
    <xf numFmtId="0" fontId="1" fillId="0" borderId="0" xfId="0" applyFont="1"/>
    <xf numFmtId="0" fontId="0" fillId="0" borderId="0" xfId="0" applyAlignment="1">
      <alignment vertical="top" wrapText="1"/>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4" fontId="2" fillId="0" borderId="0" xfId="0" applyNumberFormat="1" applyFont="1" applyAlignment="1">
      <alignment horizontal="right" vertical="center"/>
    </xf>
    <xf numFmtId="0" fontId="2" fillId="0" borderId="0" xfId="0" applyFont="1" applyAlignment="1">
      <alignment vertical="center" wrapText="1"/>
    </xf>
    <xf numFmtId="4" fontId="2" fillId="0" borderId="0" xfId="0" applyNumberFormat="1" applyFont="1" applyAlignment="1">
      <alignment horizontal="right"/>
    </xf>
    <xf numFmtId="0" fontId="3" fillId="0" borderId="1" xfId="0" applyFont="1" applyBorder="1" applyAlignment="1">
      <alignment horizontal="center" vertical="top" wrapText="1"/>
    </xf>
    <xf numFmtId="0" fontId="3" fillId="0" borderId="1" xfId="0" applyFont="1" applyBorder="1" applyAlignment="1">
      <alignment horizontal="right" vertical="top" wrapText="1"/>
    </xf>
    <xf numFmtId="0" fontId="4" fillId="2" borderId="1" xfId="0" applyFont="1" applyFill="1" applyBorder="1" applyAlignment="1">
      <alignment horizontal="center" vertical="top" wrapText="1"/>
    </xf>
    <xf numFmtId="0" fontId="5" fillId="0" borderId="0" xfId="0" applyFont="1"/>
    <xf numFmtId="14" fontId="5" fillId="0" borderId="1" xfId="0" applyNumberFormat="1" applyFont="1" applyBorder="1" applyAlignment="1">
      <alignment horizontal="center" vertical="center"/>
    </xf>
    <xf numFmtId="0" fontId="5" fillId="0" borderId="1" xfId="0" applyFont="1" applyBorder="1" applyAlignment="1">
      <alignment vertical="center" wrapText="1"/>
    </xf>
    <xf numFmtId="14"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wrapText="1"/>
    </xf>
    <xf numFmtId="164" fontId="2" fillId="0" borderId="0" xfId="0" applyNumberFormat="1" applyFont="1"/>
    <xf numFmtId="0" fontId="3" fillId="0" borderId="0" xfId="0" applyFont="1" applyAlignment="1">
      <alignment horizontal="center" vertical="top" wrapText="1"/>
    </xf>
    <xf numFmtId="22" fontId="2" fillId="0" borderId="0" xfId="0" applyNumberFormat="1" applyFont="1"/>
    <xf numFmtId="4" fontId="2" fillId="0" borderId="0" xfId="0" applyNumberFormat="1" applyFont="1"/>
    <xf numFmtId="10" fontId="2" fillId="0" borderId="0" xfId="0" applyNumberFormat="1" applyFont="1"/>
    <xf numFmtId="3" fontId="2" fillId="0" borderId="0" xfId="0" applyNumberFormat="1" applyFont="1"/>
    <xf numFmtId="0" fontId="6" fillId="0" borderId="0" xfId="0" applyFont="1" applyAlignment="1">
      <alignment wrapText="1"/>
    </xf>
    <xf numFmtId="0" fontId="7" fillId="0" borderId="0" xfId="0" applyFont="1"/>
    <xf numFmtId="0" fontId="7" fillId="0" borderId="0" xfId="0" applyFont="1" applyAlignment="1">
      <alignment horizontal="left" vertical="center" readingOrder="1"/>
    </xf>
    <xf numFmtId="0" fontId="8" fillId="0" borderId="0" xfId="0" applyFont="1" applyAlignment="1">
      <alignment horizontal="left" vertical="center"/>
    </xf>
    <xf numFmtId="0" fontId="7" fillId="0" borderId="0" xfId="0" applyFont="1" applyAlignment="1">
      <alignment horizontal="left"/>
    </xf>
    <xf numFmtId="0" fontId="10" fillId="0" borderId="0" xfId="0" applyFont="1" applyAlignment="1">
      <alignment horizontal="left"/>
    </xf>
    <xf numFmtId="0" fontId="10" fillId="0" borderId="0" xfId="0" applyFont="1" applyAlignment="1">
      <alignment horizontal="left" vertical="center"/>
    </xf>
    <xf numFmtId="0" fontId="13" fillId="0" borderId="0" xfId="0" applyFont="1" applyAlignment="1">
      <alignment horizontal="center" vertical="center"/>
    </xf>
    <xf numFmtId="0" fontId="14" fillId="0" borderId="0" xfId="0" applyFont="1"/>
    <xf numFmtId="165" fontId="2" fillId="0" borderId="0" xfId="0" applyNumberFormat="1" applyFont="1"/>
    <xf numFmtId="0" fontId="15" fillId="0" borderId="2" xfId="0" applyFont="1" applyBorder="1" applyAlignment="1">
      <alignment horizontal="left" vertical="center" wrapText="1"/>
    </xf>
    <xf numFmtId="0" fontId="5" fillId="0" borderId="1" xfId="0" applyFont="1" applyBorder="1" applyAlignment="1">
      <alignment horizontal="left" vertical="center" wrapText="1" indent="2"/>
    </xf>
    <xf numFmtId="14" fontId="7" fillId="0" borderId="0" xfId="0" applyNumberFormat="1" applyFont="1"/>
    <xf numFmtId="167" fontId="3" fillId="0" borderId="1" xfId="0" applyNumberFormat="1" applyFont="1" applyBorder="1" applyAlignment="1">
      <alignment horizontal="center" vertical="top" wrapText="1"/>
    </xf>
    <xf numFmtId="167" fontId="2" fillId="0" borderId="0" xfId="0" applyNumberFormat="1" applyFont="1" applyAlignment="1">
      <alignment horizontal="center" vertical="center"/>
    </xf>
    <xf numFmtId="167" fontId="2" fillId="0" borderId="0" xfId="0" applyNumberFormat="1" applyFont="1" applyAlignment="1">
      <alignment horizontal="center"/>
    </xf>
    <xf numFmtId="167" fontId="2" fillId="0" borderId="0" xfId="0" applyNumberFormat="1" applyFont="1"/>
    <xf numFmtId="14" fontId="0" fillId="0" borderId="0" xfId="0" applyNumberFormat="1" applyAlignment="1">
      <alignment horizontal="center" vertical="center" wrapText="1"/>
    </xf>
    <xf numFmtId="166" fontId="2" fillId="0" borderId="0" xfId="0" applyNumberFormat="1" applyFont="1" applyAlignment="1">
      <alignment horizontal="right" vertical="center"/>
    </xf>
    <xf numFmtId="0" fontId="2" fillId="0" borderId="0" xfId="0" applyFont="1" applyAlignment="1">
      <alignment horizontal="left" vertical="center" wrapText="1"/>
    </xf>
    <xf numFmtId="0" fontId="19" fillId="0" borderId="0" xfId="0" applyFont="1" applyAlignment="1">
      <alignment vertical="center" wrapText="1" readingOrder="1"/>
    </xf>
    <xf numFmtId="0" fontId="18" fillId="0" borderId="0" xfId="0" applyFont="1" applyAlignment="1">
      <alignment vertical="center" wrapText="1" readingOrder="1"/>
    </xf>
    <xf numFmtId="0" fontId="9" fillId="0" borderId="0" xfId="0" applyFont="1" applyAlignment="1">
      <alignment vertical="center"/>
    </xf>
    <xf numFmtId="0" fontId="2" fillId="4" borderId="0" xfId="0" quotePrefix="1" applyFont="1" applyFill="1" applyAlignment="1">
      <alignment horizontal="center" vertical="center"/>
    </xf>
    <xf numFmtId="0" fontId="2" fillId="4" borderId="0" xfId="0" applyFont="1" applyFill="1" applyAlignment="1">
      <alignment horizontal="center" vertical="center"/>
    </xf>
    <xf numFmtId="164" fontId="2" fillId="4" borderId="0" xfId="0" applyNumberFormat="1" applyFont="1" applyFill="1" applyAlignment="1">
      <alignment horizontal="center" vertical="center"/>
    </xf>
    <xf numFmtId="0" fontId="2" fillId="4" borderId="0" xfId="0" applyFont="1" applyFill="1" applyAlignment="1">
      <alignment horizontal="left" vertical="center"/>
    </xf>
    <xf numFmtId="0" fontId="2" fillId="0" borderId="0" xfId="0" applyFont="1" applyAlignment="1">
      <alignment horizontal="left" vertical="center"/>
    </xf>
    <xf numFmtId="0" fontId="2" fillId="4" borderId="0" xfId="0" quotePrefix="1" applyFont="1" applyFill="1" applyAlignment="1">
      <alignment horizontal="right" vertical="center"/>
    </xf>
    <xf numFmtId="167" fontId="2" fillId="3" borderId="0" xfId="0" applyNumberFormat="1" applyFont="1" applyFill="1" applyAlignment="1">
      <alignment horizontal="center" vertical="center"/>
    </xf>
    <xf numFmtId="0" fontId="2" fillId="3" borderId="0" xfId="0" applyFont="1" applyFill="1" applyAlignment="1">
      <alignment horizontal="center" vertical="center"/>
    </xf>
    <xf numFmtId="164" fontId="2" fillId="3" borderId="0" xfId="0" applyNumberFormat="1" applyFont="1" applyFill="1" applyAlignment="1">
      <alignment horizontal="right" vertical="center"/>
    </xf>
    <xf numFmtId="0" fontId="2" fillId="3" borderId="0" xfId="0" applyFont="1" applyFill="1" applyAlignment="1">
      <alignment vertical="center"/>
    </xf>
    <xf numFmtId="0" fontId="2" fillId="3" borderId="0" xfId="0" applyFont="1" applyFill="1" applyAlignment="1">
      <alignment horizontal="right" vertical="center"/>
    </xf>
    <xf numFmtId="4" fontId="2" fillId="3" borderId="0" xfId="0" applyNumberFormat="1" applyFont="1" applyFill="1" applyAlignment="1">
      <alignment horizontal="right" vertical="center"/>
    </xf>
    <xf numFmtId="0" fontId="2" fillId="3" borderId="0" xfId="0" applyFont="1" applyFill="1" applyAlignment="1">
      <alignment vertical="center" wrapText="1"/>
    </xf>
    <xf numFmtId="0" fontId="2" fillId="0" borderId="2" xfId="0" applyFont="1" applyBorder="1" applyAlignment="1">
      <alignment horizontal="left" vertical="center" wrapText="1"/>
    </xf>
    <xf numFmtId="0" fontId="2" fillId="0" borderId="0" xfId="0" applyFont="1" applyAlignment="1">
      <alignment horizontal="center" vertical="center" wrapText="1"/>
    </xf>
    <xf numFmtId="0" fontId="2" fillId="3" borderId="0" xfId="0" applyFont="1" applyFill="1" applyAlignment="1">
      <alignment horizontal="left" vertical="center"/>
    </xf>
    <xf numFmtId="0" fontId="23" fillId="0" borderId="0" xfId="0" applyFont="1" applyAlignment="1">
      <alignment horizontal="center" vertical="center" wrapText="1"/>
    </xf>
    <xf numFmtId="0" fontId="0" fillId="0" borderId="0" xfId="0" applyAlignment="1">
      <alignment vertical="center" wrapText="1"/>
    </xf>
    <xf numFmtId="0" fontId="7" fillId="0" borderId="0" xfId="0" applyFont="1" applyAlignment="1">
      <alignment vertical="center"/>
    </xf>
    <xf numFmtId="0" fontId="22" fillId="0" borderId="0" xfId="0" applyFont="1" applyAlignment="1">
      <alignment horizontal="right"/>
    </xf>
    <xf numFmtId="0" fontId="17" fillId="5" borderId="2" xfId="0" applyFont="1" applyFill="1" applyBorder="1" applyAlignment="1">
      <alignment horizontal="left" vertical="center" wrapText="1"/>
    </xf>
    <xf numFmtId="0" fontId="16" fillId="0" borderId="2" xfId="0" applyFont="1" applyBorder="1" applyAlignment="1">
      <alignment horizontal="left" vertical="center" wrapText="1"/>
    </xf>
    <xf numFmtId="0" fontId="17" fillId="0" borderId="2" xfId="0" applyFont="1" applyBorder="1" applyAlignment="1">
      <alignment horizontal="left" vertical="center" wrapText="1"/>
    </xf>
    <xf numFmtId="14" fontId="16" fillId="0" borderId="2" xfId="0" applyNumberFormat="1" applyFont="1" applyBorder="1" applyAlignment="1">
      <alignment horizontal="left" vertical="center" wrapText="1"/>
    </xf>
    <xf numFmtId="166" fontId="3" fillId="0" borderId="1" xfId="0" applyNumberFormat="1" applyFont="1" applyBorder="1" applyAlignment="1">
      <alignment horizontal="center" vertical="top" wrapText="1"/>
    </xf>
    <xf numFmtId="166" fontId="2" fillId="0" borderId="0" xfId="0" applyNumberFormat="1" applyFont="1"/>
    <xf numFmtId="166" fontId="0" fillId="0" borderId="0" xfId="0" applyNumberFormat="1"/>
    <xf numFmtId="166" fontId="3" fillId="0" borderId="1" xfId="0" applyNumberFormat="1" applyFont="1" applyBorder="1" applyAlignment="1">
      <alignment horizontal="right" vertical="top" wrapText="1"/>
    </xf>
    <xf numFmtId="166" fontId="2" fillId="0" borderId="0" xfId="0" applyNumberFormat="1" applyFont="1" applyAlignment="1">
      <alignment horizontal="right"/>
    </xf>
    <xf numFmtId="166" fontId="23" fillId="0" borderId="0" xfId="0" applyNumberFormat="1" applyFont="1" applyAlignment="1">
      <alignment horizontal="center" vertical="center" wrapText="1"/>
    </xf>
    <xf numFmtId="166" fontId="0" fillId="0" borderId="0" xfId="0" applyNumberFormat="1" applyAlignment="1">
      <alignment vertical="center" wrapText="1"/>
    </xf>
    <xf numFmtId="168" fontId="2" fillId="0" borderId="0" xfId="0" applyNumberFormat="1" applyFont="1" applyAlignment="1">
      <alignment horizontal="center" vertical="center"/>
    </xf>
    <xf numFmtId="166" fontId="17" fillId="5" borderId="2" xfId="0" applyNumberFormat="1" applyFont="1" applyFill="1" applyBorder="1" applyAlignment="1">
      <alignment horizontal="left" vertical="center" wrapText="1"/>
    </xf>
    <xf numFmtId="166" fontId="16" fillId="0" borderId="2" xfId="0" applyNumberFormat="1" applyFont="1" applyBorder="1" applyAlignment="1">
      <alignment horizontal="left" vertical="center" wrapText="1"/>
    </xf>
    <xf numFmtId="169" fontId="3" fillId="0" borderId="1" xfId="0" applyNumberFormat="1" applyFont="1" applyBorder="1" applyAlignment="1">
      <alignment horizontal="right" vertical="top" wrapText="1"/>
    </xf>
    <xf numFmtId="169" fontId="2" fillId="0" borderId="0" xfId="0" applyNumberFormat="1" applyFont="1" applyAlignment="1">
      <alignment horizontal="right" vertical="center"/>
    </xf>
    <xf numFmtId="169" fontId="2" fillId="0" borderId="0" xfId="0" applyNumberFormat="1" applyFont="1" applyAlignment="1">
      <alignment horizontal="right"/>
    </xf>
    <xf numFmtId="169" fontId="0" fillId="0" borderId="0" xfId="0" applyNumberFormat="1"/>
    <xf numFmtId="0" fontId="25" fillId="0" borderId="0" xfId="1"/>
    <xf numFmtId="0" fontId="29" fillId="11" borderId="6" xfId="1" applyFont="1" applyFill="1" applyBorder="1" applyAlignment="1">
      <alignment horizontal="left" vertical="center"/>
    </xf>
    <xf numFmtId="10" fontId="29" fillId="11" borderId="6" xfId="1" applyNumberFormat="1" applyFont="1" applyFill="1" applyBorder="1" applyAlignment="1">
      <alignment horizontal="center" vertical="center"/>
    </xf>
    <xf numFmtId="170" fontId="29" fillId="11" borderId="6" xfId="1" applyNumberFormat="1" applyFont="1" applyFill="1" applyBorder="1" applyAlignment="1">
      <alignment horizontal="right" vertical="center"/>
    </xf>
    <xf numFmtId="171" fontId="29" fillId="11" borderId="6" xfId="1" applyNumberFormat="1" applyFont="1" applyFill="1" applyBorder="1" applyAlignment="1">
      <alignment horizontal="right" vertical="center"/>
    </xf>
    <xf numFmtId="3" fontId="29" fillId="11" borderId="6" xfId="1" applyNumberFormat="1" applyFont="1" applyFill="1" applyBorder="1" applyAlignment="1">
      <alignment horizontal="center" vertical="center"/>
    </xf>
    <xf numFmtId="0" fontId="29" fillId="11" borderId="6" xfId="1" applyFont="1" applyFill="1" applyBorder="1" applyAlignment="1">
      <alignment horizontal="right" vertical="center"/>
    </xf>
    <xf numFmtId="0" fontId="30" fillId="11" borderId="6" xfId="1" applyFont="1" applyFill="1" applyBorder="1" applyAlignment="1">
      <alignment horizontal="center" vertical="center"/>
    </xf>
    <xf numFmtId="0" fontId="29" fillId="12" borderId="6" xfId="1" applyFont="1" applyFill="1" applyBorder="1" applyAlignment="1">
      <alignment horizontal="left" vertical="center"/>
    </xf>
    <xf numFmtId="10" fontId="29" fillId="12" borderId="6" xfId="1" applyNumberFormat="1" applyFont="1" applyFill="1" applyBorder="1" applyAlignment="1">
      <alignment horizontal="center" vertical="center"/>
    </xf>
    <xf numFmtId="170" fontId="31" fillId="12" borderId="6" xfId="1" applyNumberFormat="1" applyFont="1" applyFill="1" applyBorder="1" applyAlignment="1">
      <alignment horizontal="right" vertical="center"/>
    </xf>
    <xf numFmtId="171" fontId="29" fillId="12" borderId="6" xfId="1" applyNumberFormat="1" applyFont="1" applyFill="1" applyBorder="1" applyAlignment="1">
      <alignment horizontal="right" vertical="center"/>
    </xf>
    <xf numFmtId="3" fontId="29" fillId="12" borderId="6" xfId="1" applyNumberFormat="1" applyFont="1" applyFill="1" applyBorder="1" applyAlignment="1">
      <alignment horizontal="center" vertical="center"/>
    </xf>
    <xf numFmtId="0" fontId="29" fillId="12" borderId="6" xfId="1" applyFont="1" applyFill="1" applyBorder="1" applyAlignment="1">
      <alignment horizontal="right" vertical="center"/>
    </xf>
    <xf numFmtId="0" fontId="30" fillId="12" borderId="6" xfId="1" applyFont="1" applyFill="1" applyBorder="1" applyAlignment="1">
      <alignment horizontal="center" vertical="center"/>
    </xf>
    <xf numFmtId="0" fontId="29" fillId="13" borderId="6" xfId="1" applyFont="1" applyFill="1" applyBorder="1" applyAlignment="1">
      <alignment horizontal="left" vertical="center"/>
    </xf>
    <xf numFmtId="10" fontId="29" fillId="13" borderId="6" xfId="1" applyNumberFormat="1" applyFont="1" applyFill="1" applyBorder="1" applyAlignment="1">
      <alignment horizontal="center" vertical="center"/>
    </xf>
    <xf numFmtId="170" fontId="31" fillId="13" borderId="6" xfId="1" applyNumberFormat="1" applyFont="1" applyFill="1" applyBorder="1" applyAlignment="1">
      <alignment horizontal="right" vertical="center"/>
    </xf>
    <xf numFmtId="171" fontId="29" fillId="13" borderId="6" xfId="1" applyNumberFormat="1" applyFont="1" applyFill="1" applyBorder="1" applyAlignment="1">
      <alignment horizontal="right" vertical="center"/>
    </xf>
    <xf numFmtId="3" fontId="29" fillId="13" borderId="6" xfId="1" applyNumberFormat="1" applyFont="1" applyFill="1" applyBorder="1" applyAlignment="1">
      <alignment horizontal="center" vertical="center"/>
    </xf>
    <xf numFmtId="0" fontId="29" fillId="13" borderId="6" xfId="1" applyFont="1" applyFill="1" applyBorder="1" applyAlignment="1">
      <alignment horizontal="right" vertical="center"/>
    </xf>
    <xf numFmtId="0" fontId="30" fillId="13" borderId="6" xfId="1" applyFont="1" applyFill="1" applyBorder="1" applyAlignment="1">
      <alignment horizontal="center" vertical="center"/>
    </xf>
    <xf numFmtId="0" fontId="29" fillId="14" borderId="6" xfId="1" applyFont="1" applyFill="1" applyBorder="1" applyAlignment="1">
      <alignment horizontal="left" vertical="center"/>
    </xf>
    <xf numFmtId="10" fontId="29" fillId="14" borderId="6" xfId="1" applyNumberFormat="1" applyFont="1" applyFill="1" applyBorder="1" applyAlignment="1">
      <alignment horizontal="center" vertical="center"/>
    </xf>
    <xf numFmtId="170" fontId="31" fillId="14" borderId="6" xfId="1" applyNumberFormat="1" applyFont="1" applyFill="1" applyBorder="1" applyAlignment="1">
      <alignment horizontal="right" vertical="center"/>
    </xf>
    <xf numFmtId="171" fontId="29" fillId="14" borderId="6" xfId="1" applyNumberFormat="1" applyFont="1" applyFill="1" applyBorder="1" applyAlignment="1">
      <alignment horizontal="right" vertical="center"/>
    </xf>
    <xf numFmtId="3" fontId="29" fillId="14" borderId="6" xfId="1" applyNumberFormat="1" applyFont="1" applyFill="1" applyBorder="1" applyAlignment="1">
      <alignment horizontal="center" vertical="center"/>
    </xf>
    <xf numFmtId="0" fontId="29" fillId="14" borderId="6" xfId="1" applyFont="1" applyFill="1" applyBorder="1" applyAlignment="1">
      <alignment horizontal="right" vertical="center"/>
    </xf>
    <xf numFmtId="0" fontId="30" fillId="14" borderId="6" xfId="1" applyFont="1" applyFill="1" applyBorder="1" applyAlignment="1">
      <alignment horizontal="center" vertical="center"/>
    </xf>
    <xf numFmtId="0" fontId="27" fillId="10" borderId="0" xfId="1" applyFont="1" applyFill="1" applyAlignment="1">
      <alignment horizontal="center" vertical="center"/>
    </xf>
    <xf numFmtId="172" fontId="32" fillId="6" borderId="6" xfId="1" applyNumberFormat="1" applyFont="1" applyFill="1" applyBorder="1" applyAlignment="1">
      <alignment horizontal="right" vertical="center"/>
    </xf>
    <xf numFmtId="172" fontId="33" fillId="15" borderId="6" xfId="1" applyNumberFormat="1" applyFont="1" applyFill="1" applyBorder="1" applyAlignment="1">
      <alignment horizontal="right" vertical="center"/>
    </xf>
    <xf numFmtId="172" fontId="34" fillId="6" borderId="6" xfId="1" applyNumberFormat="1" applyFont="1" applyFill="1" applyBorder="1" applyAlignment="1">
      <alignment horizontal="right" vertical="center"/>
    </xf>
    <xf numFmtId="0" fontId="26" fillId="18" borderId="6" xfId="1" applyFont="1" applyFill="1" applyBorder="1" applyAlignment="1">
      <alignment horizontal="left" vertical="center"/>
    </xf>
    <xf numFmtId="175" fontId="43" fillId="18" borderId="6" xfId="1" applyNumberFormat="1" applyFont="1" applyFill="1" applyBorder="1" applyAlignment="1">
      <alignment horizontal="right" vertical="center"/>
    </xf>
    <xf numFmtId="172" fontId="26" fillId="18" borderId="6" xfId="1" applyNumberFormat="1" applyFont="1" applyFill="1" applyBorder="1" applyAlignment="1">
      <alignment horizontal="right" vertical="center"/>
    </xf>
    <xf numFmtId="3" fontId="26" fillId="18" borderId="6" xfId="1" applyNumberFormat="1" applyFont="1" applyFill="1" applyBorder="1" applyAlignment="1">
      <alignment horizontal="right" vertical="center"/>
    </xf>
    <xf numFmtId="175" fontId="31" fillId="18" borderId="6" xfId="1" applyNumberFormat="1" applyFont="1" applyFill="1" applyBorder="1" applyAlignment="1">
      <alignment horizontal="right" vertical="center"/>
    </xf>
    <xf numFmtId="0" fontId="26" fillId="19" borderId="6" xfId="1" applyFont="1" applyFill="1" applyBorder="1" applyAlignment="1">
      <alignment horizontal="left" vertical="center"/>
    </xf>
    <xf numFmtId="175" fontId="43" fillId="19" borderId="6" xfId="1" applyNumberFormat="1" applyFont="1" applyFill="1" applyBorder="1" applyAlignment="1">
      <alignment horizontal="right" vertical="center"/>
    </xf>
    <xf numFmtId="172" fontId="26" fillId="19" borderId="6" xfId="1" applyNumberFormat="1" applyFont="1" applyFill="1" applyBorder="1" applyAlignment="1">
      <alignment horizontal="right" vertical="center"/>
    </xf>
    <xf numFmtId="3" fontId="26" fillId="19" borderId="6" xfId="1" applyNumberFormat="1" applyFont="1" applyFill="1" applyBorder="1" applyAlignment="1">
      <alignment horizontal="right" vertical="center"/>
    </xf>
    <xf numFmtId="175" fontId="31" fillId="19" borderId="6" xfId="1" applyNumberFormat="1" applyFont="1" applyFill="1" applyBorder="1" applyAlignment="1">
      <alignment horizontal="right" vertical="center"/>
    </xf>
    <xf numFmtId="0" fontId="26" fillId="20" borderId="6" xfId="1" applyFont="1" applyFill="1" applyBorder="1" applyAlignment="1">
      <alignment horizontal="left" vertical="center"/>
    </xf>
    <xf numFmtId="175" fontId="31" fillId="20" borderId="6" xfId="1" applyNumberFormat="1" applyFont="1" applyFill="1" applyBorder="1" applyAlignment="1">
      <alignment horizontal="right" vertical="center"/>
    </xf>
    <xf numFmtId="172" fontId="26" fillId="20" borderId="6" xfId="1" applyNumberFormat="1" applyFont="1" applyFill="1" applyBorder="1" applyAlignment="1">
      <alignment horizontal="right" vertical="center"/>
    </xf>
    <xf numFmtId="3" fontId="26" fillId="20" borderId="6" xfId="1" applyNumberFormat="1" applyFont="1" applyFill="1" applyBorder="1" applyAlignment="1">
      <alignment horizontal="right" vertical="center"/>
    </xf>
    <xf numFmtId="175" fontId="43" fillId="20" borderId="6" xfId="1" applyNumberFormat="1" applyFont="1" applyFill="1" applyBorder="1" applyAlignment="1">
      <alignment horizontal="right" vertical="center"/>
    </xf>
    <xf numFmtId="0" fontId="26" fillId="21" borderId="6" xfId="1" applyFont="1" applyFill="1" applyBorder="1" applyAlignment="1">
      <alignment horizontal="left" vertical="center"/>
    </xf>
    <xf numFmtId="175" fontId="43" fillId="21" borderId="6" xfId="1" applyNumberFormat="1" applyFont="1" applyFill="1" applyBorder="1" applyAlignment="1">
      <alignment horizontal="right" vertical="center"/>
    </xf>
    <xf numFmtId="172" fontId="26" fillId="21" borderId="6" xfId="1" applyNumberFormat="1" applyFont="1" applyFill="1" applyBorder="1" applyAlignment="1">
      <alignment horizontal="right" vertical="center"/>
    </xf>
    <xf numFmtId="3" fontId="26" fillId="21" borderId="6" xfId="1" applyNumberFormat="1" applyFont="1" applyFill="1" applyBorder="1" applyAlignment="1">
      <alignment horizontal="right" vertical="center"/>
    </xf>
    <xf numFmtId="175" fontId="31" fillId="21" borderId="6" xfId="1" applyNumberFormat="1" applyFont="1" applyFill="1" applyBorder="1" applyAlignment="1">
      <alignment horizontal="right" vertical="center"/>
    </xf>
    <xf numFmtId="10" fontId="41" fillId="10" borderId="0" xfId="1" applyNumberFormat="1" applyFont="1" applyFill="1" applyAlignment="1">
      <alignment horizontal="right"/>
    </xf>
    <xf numFmtId="175" fontId="41" fillId="10" borderId="0" xfId="1" applyNumberFormat="1" applyFont="1" applyFill="1" applyAlignment="1">
      <alignment horizontal="right"/>
    </xf>
    <xf numFmtId="0" fontId="26" fillId="22" borderId="6" xfId="1" applyFont="1" applyFill="1" applyBorder="1" applyAlignment="1">
      <alignment horizontal="left" vertical="center"/>
    </xf>
    <xf numFmtId="0" fontId="26" fillId="22" borderId="6" xfId="1" applyFont="1" applyFill="1" applyBorder="1" applyAlignment="1">
      <alignment horizontal="right" vertical="center"/>
    </xf>
    <xf numFmtId="172" fontId="26" fillId="22" borderId="6" xfId="1" applyNumberFormat="1" applyFont="1" applyFill="1" applyBorder="1" applyAlignment="1">
      <alignment horizontal="right" vertical="center"/>
    </xf>
    <xf numFmtId="3" fontId="26" fillId="22" borderId="6" xfId="1" applyNumberFormat="1" applyFont="1" applyFill="1" applyBorder="1" applyAlignment="1">
      <alignment horizontal="right" vertical="center"/>
    </xf>
    <xf numFmtId="0" fontId="26" fillId="23" borderId="6" xfId="1" applyFont="1" applyFill="1" applyBorder="1" applyAlignment="1">
      <alignment horizontal="left" vertical="center"/>
    </xf>
    <xf numFmtId="176" fontId="45" fillId="23" borderId="6" xfId="1" applyNumberFormat="1" applyFont="1" applyFill="1" applyBorder="1" applyAlignment="1">
      <alignment horizontal="right" vertical="center"/>
    </xf>
    <xf numFmtId="175" fontId="45" fillId="23" borderId="6" xfId="1" applyNumberFormat="1" applyFont="1" applyFill="1" applyBorder="1" applyAlignment="1">
      <alignment horizontal="right" vertical="center"/>
    </xf>
    <xf numFmtId="175" fontId="26" fillId="23" borderId="6" xfId="1" applyNumberFormat="1" applyFont="1" applyFill="1" applyBorder="1" applyAlignment="1">
      <alignment horizontal="right" vertical="center"/>
    </xf>
    <xf numFmtId="172" fontId="26" fillId="23" borderId="6" xfId="1" applyNumberFormat="1" applyFont="1" applyFill="1" applyBorder="1" applyAlignment="1">
      <alignment horizontal="right" vertical="center"/>
    </xf>
    <xf numFmtId="3" fontId="26" fillId="23" borderId="6" xfId="1" applyNumberFormat="1" applyFont="1" applyFill="1" applyBorder="1" applyAlignment="1">
      <alignment horizontal="right" vertical="center"/>
    </xf>
    <xf numFmtId="0" fontId="26" fillId="24" borderId="6" xfId="1" applyFont="1" applyFill="1" applyBorder="1" applyAlignment="1">
      <alignment horizontal="left" vertical="center"/>
    </xf>
    <xf numFmtId="176" fontId="46" fillId="24" borderId="6" xfId="1" applyNumberFormat="1" applyFont="1" applyFill="1" applyBorder="1" applyAlignment="1">
      <alignment horizontal="right" vertical="center"/>
    </xf>
    <xf numFmtId="175" fontId="46" fillId="24" borderId="6" xfId="1" applyNumberFormat="1" applyFont="1" applyFill="1" applyBorder="1" applyAlignment="1">
      <alignment horizontal="right" vertical="center"/>
    </xf>
    <xf numFmtId="175" fontId="26" fillId="24" borderId="6" xfId="1" applyNumberFormat="1" applyFont="1" applyFill="1" applyBorder="1" applyAlignment="1">
      <alignment horizontal="right" vertical="center"/>
    </xf>
    <xf numFmtId="172" fontId="26" fillId="24" borderId="6" xfId="1" applyNumberFormat="1" applyFont="1" applyFill="1" applyBorder="1" applyAlignment="1">
      <alignment horizontal="right" vertical="center"/>
    </xf>
    <xf numFmtId="3" fontId="26" fillId="24" borderId="6" xfId="1" applyNumberFormat="1" applyFont="1" applyFill="1" applyBorder="1" applyAlignment="1">
      <alignment horizontal="right" vertical="center"/>
    </xf>
    <xf numFmtId="0" fontId="26" fillId="25" borderId="6" xfId="1" applyFont="1" applyFill="1" applyBorder="1" applyAlignment="1">
      <alignment horizontal="left" vertical="center"/>
    </xf>
    <xf numFmtId="176" fontId="46" fillId="25" borderId="6" xfId="1" applyNumberFormat="1" applyFont="1" applyFill="1" applyBorder="1" applyAlignment="1">
      <alignment horizontal="right" vertical="center"/>
    </xf>
    <xf numFmtId="175" fontId="46" fillId="25" borderId="6" xfId="1" applyNumberFormat="1" applyFont="1" applyFill="1" applyBorder="1" applyAlignment="1">
      <alignment horizontal="right" vertical="center"/>
    </xf>
    <xf numFmtId="175" fontId="26" fillId="25" borderId="6" xfId="1" applyNumberFormat="1" applyFont="1" applyFill="1" applyBorder="1" applyAlignment="1">
      <alignment horizontal="right" vertical="center"/>
    </xf>
    <xf numFmtId="172" fontId="26" fillId="25" borderId="6" xfId="1" applyNumberFormat="1" applyFont="1" applyFill="1" applyBorder="1" applyAlignment="1">
      <alignment horizontal="right" vertical="center"/>
    </xf>
    <xf numFmtId="3" fontId="26" fillId="25" borderId="6" xfId="1" applyNumberFormat="1" applyFont="1" applyFill="1" applyBorder="1" applyAlignment="1">
      <alignment horizontal="right" vertical="center"/>
    </xf>
    <xf numFmtId="175" fontId="26" fillId="22" borderId="6" xfId="1" applyNumberFormat="1" applyFont="1" applyFill="1" applyBorder="1" applyAlignment="1">
      <alignment horizontal="right" vertical="center"/>
    </xf>
    <xf numFmtId="0" fontId="48" fillId="22" borderId="6" xfId="1" applyFont="1" applyFill="1" applyBorder="1" applyAlignment="1">
      <alignment horizontal="center" vertical="center"/>
    </xf>
    <xf numFmtId="0" fontId="49" fillId="22" borderId="6" xfId="1" applyFont="1" applyFill="1" applyBorder="1" applyAlignment="1">
      <alignment horizontal="left" vertical="center"/>
    </xf>
    <xf numFmtId="0" fontId="27" fillId="10" borderId="6" xfId="1" applyFont="1" applyFill="1" applyBorder="1" applyAlignment="1">
      <alignment horizontal="left" vertical="center"/>
    </xf>
    <xf numFmtId="0" fontId="48" fillId="23" borderId="6" xfId="1" applyFont="1" applyFill="1" applyBorder="1" applyAlignment="1">
      <alignment horizontal="center" vertical="center"/>
    </xf>
    <xf numFmtId="0" fontId="49" fillId="23" borderId="6" xfId="1" applyFont="1" applyFill="1" applyBorder="1" applyAlignment="1">
      <alignment horizontal="left" vertical="center"/>
    </xf>
    <xf numFmtId="0" fontId="48" fillId="24" borderId="6" xfId="1" applyFont="1" applyFill="1" applyBorder="1" applyAlignment="1">
      <alignment horizontal="center" vertical="center"/>
    </xf>
    <xf numFmtId="0" fontId="49" fillId="24" borderId="6" xfId="1" applyFont="1" applyFill="1" applyBorder="1" applyAlignment="1">
      <alignment horizontal="left" vertical="center"/>
    </xf>
    <xf numFmtId="0" fontId="26" fillId="15" borderId="6" xfId="1" applyFont="1" applyFill="1" applyBorder="1" applyAlignment="1">
      <alignment horizontal="left" vertical="center"/>
    </xf>
    <xf numFmtId="177" fontId="26" fillId="15" borderId="6" xfId="1" applyNumberFormat="1" applyFont="1" applyFill="1" applyBorder="1" applyAlignment="1">
      <alignment horizontal="right" vertical="center"/>
    </xf>
    <xf numFmtId="178" fontId="26" fillId="15" borderId="6" xfId="1" applyNumberFormat="1" applyFont="1" applyFill="1" applyBorder="1" applyAlignment="1">
      <alignment horizontal="right" vertical="center"/>
    </xf>
    <xf numFmtId="3" fontId="26" fillId="15" borderId="6" xfId="1" applyNumberFormat="1" applyFont="1" applyFill="1" applyBorder="1" applyAlignment="1">
      <alignment horizontal="right" vertical="center"/>
    </xf>
    <xf numFmtId="0" fontId="26" fillId="6" borderId="6" xfId="1" applyFont="1" applyFill="1" applyBorder="1" applyAlignment="1">
      <alignment horizontal="left" vertical="center"/>
    </xf>
    <xf numFmtId="177" fontId="26" fillId="6" borderId="6" xfId="1" applyNumberFormat="1" applyFont="1" applyFill="1" applyBorder="1" applyAlignment="1">
      <alignment horizontal="right" vertical="center"/>
    </xf>
    <xf numFmtId="178" fontId="26" fillId="6" borderId="6" xfId="1" applyNumberFormat="1" applyFont="1" applyFill="1" applyBorder="1" applyAlignment="1">
      <alignment horizontal="right" vertical="center"/>
    </xf>
    <xf numFmtId="3" fontId="26" fillId="6" borderId="6" xfId="1" applyNumberFormat="1" applyFont="1" applyFill="1" applyBorder="1" applyAlignment="1">
      <alignment horizontal="right" vertical="center"/>
    </xf>
    <xf numFmtId="0" fontId="31" fillId="24" borderId="6" xfId="1" applyFont="1" applyFill="1" applyBorder="1" applyAlignment="1">
      <alignment horizontal="left" vertical="center"/>
    </xf>
    <xf numFmtId="10" fontId="29" fillId="24" borderId="6" xfId="1" applyNumberFormat="1" applyFont="1" applyFill="1" applyBorder="1" applyAlignment="1">
      <alignment horizontal="right" vertical="center"/>
    </xf>
    <xf numFmtId="172" fontId="29" fillId="24" borderId="6" xfId="1" applyNumberFormat="1" applyFont="1" applyFill="1" applyBorder="1" applyAlignment="1">
      <alignment horizontal="right" vertical="center"/>
    </xf>
    <xf numFmtId="0" fontId="29" fillId="24" borderId="6" xfId="1" applyFont="1" applyFill="1" applyBorder="1" applyAlignment="1">
      <alignment horizontal="left" vertical="center"/>
    </xf>
    <xf numFmtId="0" fontId="29" fillId="6" borderId="6" xfId="1" applyFont="1" applyFill="1" applyBorder="1" applyAlignment="1">
      <alignment horizontal="left" vertical="center"/>
    </xf>
    <xf numFmtId="10" fontId="29" fillId="6" borderId="6" xfId="1" applyNumberFormat="1" applyFont="1" applyFill="1" applyBorder="1" applyAlignment="1">
      <alignment horizontal="right" vertical="center"/>
    </xf>
    <xf numFmtId="172" fontId="29" fillId="6" borderId="6" xfId="1" applyNumberFormat="1" applyFont="1" applyFill="1" applyBorder="1" applyAlignment="1">
      <alignment horizontal="right" vertical="center"/>
    </xf>
    <xf numFmtId="0" fontId="55" fillId="15" borderId="6" xfId="1" applyFont="1" applyFill="1" applyBorder="1" applyAlignment="1">
      <alignment horizontal="left" vertical="center"/>
    </xf>
    <xf numFmtId="0" fontId="26" fillId="15" borderId="6" xfId="1" applyFont="1" applyFill="1" applyBorder="1" applyAlignment="1">
      <alignment horizontal="center" vertical="center"/>
    </xf>
    <xf numFmtId="0" fontId="55" fillId="6" borderId="6" xfId="1" applyFont="1" applyFill="1" applyBorder="1" applyAlignment="1">
      <alignment horizontal="left" vertical="center"/>
    </xf>
    <xf numFmtId="0" fontId="26" fillId="6" borderId="6" xfId="1" applyFont="1" applyFill="1" applyBorder="1" applyAlignment="1">
      <alignment horizontal="center" vertical="center"/>
    </xf>
    <xf numFmtId="0" fontId="45" fillId="15" borderId="6" xfId="1" applyFont="1" applyFill="1" applyBorder="1" applyAlignment="1">
      <alignment horizontal="left" vertical="center"/>
    </xf>
    <xf numFmtId="0" fontId="46" fillId="6" borderId="6" xfId="1" applyFont="1" applyFill="1" applyBorder="1" applyAlignment="1">
      <alignment horizontal="left" vertical="center"/>
    </xf>
    <xf numFmtId="0" fontId="46" fillId="15" borderId="6" xfId="1" applyFont="1" applyFill="1" applyBorder="1" applyAlignment="1">
      <alignment horizontal="left" vertical="center"/>
    </xf>
    <xf numFmtId="0" fontId="45" fillId="6" borderId="6" xfId="1" applyFont="1" applyFill="1" applyBorder="1" applyAlignment="1">
      <alignment horizontal="left" vertical="center"/>
    </xf>
    <xf numFmtId="0" fontId="27" fillId="10" borderId="6" xfId="1" applyFont="1" applyFill="1" applyBorder="1" applyAlignment="1">
      <alignment horizontal="center" vertical="center"/>
    </xf>
    <xf numFmtId="0" fontId="57" fillId="15" borderId="6" xfId="1" applyFont="1" applyFill="1" applyBorder="1" applyAlignment="1">
      <alignment horizontal="center" vertical="center"/>
    </xf>
    <xf numFmtId="172" fontId="58" fillId="15" borderId="6" xfId="1" applyNumberFormat="1" applyFont="1" applyFill="1" applyBorder="1" applyAlignment="1">
      <alignment horizontal="right" vertical="center"/>
    </xf>
    <xf numFmtId="0" fontId="57" fillId="6" borderId="6" xfId="1" applyFont="1" applyFill="1" applyBorder="1" applyAlignment="1">
      <alignment horizontal="center" vertical="center"/>
    </xf>
    <xf numFmtId="172" fontId="58" fillId="6" borderId="6" xfId="1" applyNumberFormat="1" applyFont="1" applyFill="1" applyBorder="1" applyAlignment="1">
      <alignment horizontal="right" vertical="center"/>
    </xf>
    <xf numFmtId="173" fontId="58" fillId="6" borderId="6" xfId="1" applyNumberFormat="1" applyFont="1" applyFill="1" applyBorder="1" applyAlignment="1">
      <alignment horizontal="right" vertical="center"/>
    </xf>
    <xf numFmtId="173" fontId="58" fillId="15" borderId="6" xfId="1" applyNumberFormat="1" applyFont="1" applyFill="1" applyBorder="1" applyAlignment="1">
      <alignment horizontal="right" vertical="center"/>
    </xf>
    <xf numFmtId="177" fontId="58" fillId="15" borderId="6" xfId="1" applyNumberFormat="1" applyFont="1" applyFill="1" applyBorder="1" applyAlignment="1">
      <alignment horizontal="right" vertical="center"/>
    </xf>
    <xf numFmtId="177" fontId="58" fillId="6" borderId="6" xfId="1" applyNumberFormat="1" applyFont="1" applyFill="1" applyBorder="1" applyAlignment="1">
      <alignment horizontal="right" vertical="center"/>
    </xf>
    <xf numFmtId="0" fontId="58" fillId="6" borderId="6" xfId="1" applyFont="1" applyFill="1" applyBorder="1" applyAlignment="1">
      <alignment horizontal="right" vertical="center"/>
    </xf>
    <xf numFmtId="10" fontId="58" fillId="15" borderId="6" xfId="1" applyNumberFormat="1" applyFont="1" applyFill="1" applyBorder="1" applyAlignment="1">
      <alignment horizontal="right" vertical="center"/>
    </xf>
    <xf numFmtId="0" fontId="58" fillId="15" borderId="6" xfId="1" applyFont="1" applyFill="1" applyBorder="1" applyAlignment="1">
      <alignment horizontal="right" vertical="center"/>
    </xf>
    <xf numFmtId="10" fontId="28" fillId="16" borderId="6" xfId="1" applyNumberFormat="1" applyFont="1" applyFill="1" applyBorder="1" applyAlignment="1">
      <alignment horizontal="right" vertical="center"/>
    </xf>
    <xf numFmtId="172" fontId="28" fillId="16" borderId="6" xfId="1" applyNumberFormat="1" applyFont="1" applyFill="1" applyBorder="1" applyAlignment="1">
      <alignment horizontal="right" vertical="center"/>
    </xf>
    <xf numFmtId="10" fontId="26" fillId="6" borderId="6" xfId="1" applyNumberFormat="1" applyFont="1" applyFill="1" applyBorder="1" applyAlignment="1">
      <alignment horizontal="right" vertical="center"/>
    </xf>
    <xf numFmtId="172" fontId="26" fillId="6" borderId="6" xfId="1" applyNumberFormat="1" applyFont="1" applyFill="1" applyBorder="1" applyAlignment="1">
      <alignment horizontal="right" vertical="center"/>
    </xf>
    <xf numFmtId="0" fontId="49" fillId="6" borderId="6" xfId="1" applyFont="1" applyFill="1" applyBorder="1" applyAlignment="1">
      <alignment horizontal="left" vertical="center"/>
    </xf>
    <xf numFmtId="10" fontId="26" fillId="34" borderId="6" xfId="1" applyNumberFormat="1" applyFont="1" applyFill="1" applyBorder="1" applyAlignment="1">
      <alignment horizontal="right" vertical="center"/>
    </xf>
    <xf numFmtId="172" fontId="26" fillId="34" borderId="6" xfId="1" applyNumberFormat="1" applyFont="1" applyFill="1" applyBorder="1" applyAlignment="1">
      <alignment horizontal="right" vertical="center"/>
    </xf>
    <xf numFmtId="3" fontId="26" fillId="34" borderId="6" xfId="1" applyNumberFormat="1" applyFont="1" applyFill="1" applyBorder="1" applyAlignment="1">
      <alignment horizontal="right" vertical="center"/>
    </xf>
    <xf numFmtId="0" fontId="26" fillId="34" borderId="6" xfId="1" applyFont="1" applyFill="1" applyBorder="1" applyAlignment="1">
      <alignment horizontal="left" vertical="center"/>
    </xf>
    <xf numFmtId="0" fontId="49" fillId="34" borderId="6" xfId="1" applyFont="1" applyFill="1" applyBorder="1" applyAlignment="1">
      <alignment horizontal="left" vertical="center"/>
    </xf>
    <xf numFmtId="10" fontId="26" fillId="12" borderId="6" xfId="1" applyNumberFormat="1" applyFont="1" applyFill="1" applyBorder="1" applyAlignment="1">
      <alignment horizontal="right" vertical="center"/>
    </xf>
    <xf numFmtId="172" fontId="26" fillId="12" borderId="6" xfId="1" applyNumberFormat="1" applyFont="1" applyFill="1" applyBorder="1" applyAlignment="1">
      <alignment horizontal="right" vertical="center"/>
    </xf>
    <xf numFmtId="3" fontId="26" fillId="12" borderId="6" xfId="1" applyNumberFormat="1" applyFont="1" applyFill="1" applyBorder="1" applyAlignment="1">
      <alignment horizontal="right" vertical="center"/>
    </xf>
    <xf numFmtId="0" fontId="26" fillId="12" borderId="6" xfId="1" applyFont="1" applyFill="1" applyBorder="1" applyAlignment="1">
      <alignment horizontal="left" vertical="center"/>
    </xf>
    <xf numFmtId="0" fontId="49" fillId="12" borderId="6" xfId="1" applyFont="1" applyFill="1" applyBorder="1" applyAlignment="1">
      <alignment horizontal="left" vertical="center"/>
    </xf>
    <xf numFmtId="10" fontId="26" fillId="35" borderId="6" xfId="1" applyNumberFormat="1" applyFont="1" applyFill="1" applyBorder="1" applyAlignment="1">
      <alignment horizontal="right" vertical="center"/>
    </xf>
    <xf numFmtId="172" fontId="26" fillId="35" borderId="6" xfId="1" applyNumberFormat="1" applyFont="1" applyFill="1" applyBorder="1" applyAlignment="1">
      <alignment horizontal="right" vertical="center"/>
    </xf>
    <xf numFmtId="3" fontId="26" fillId="35" borderId="6" xfId="1" applyNumberFormat="1" applyFont="1" applyFill="1" applyBorder="1" applyAlignment="1">
      <alignment horizontal="right" vertical="center"/>
    </xf>
    <xf numFmtId="0" fontId="26" fillId="35" borderId="6" xfId="1" applyFont="1" applyFill="1" applyBorder="1" applyAlignment="1">
      <alignment horizontal="left" vertical="center"/>
    </xf>
    <xf numFmtId="0" fontId="49" fillId="35" borderId="6" xfId="1" applyFont="1" applyFill="1" applyBorder="1" applyAlignment="1">
      <alignment horizontal="left" vertical="center"/>
    </xf>
    <xf numFmtId="10" fontId="26" fillId="36" borderId="6" xfId="1" applyNumberFormat="1" applyFont="1" applyFill="1" applyBorder="1" applyAlignment="1">
      <alignment horizontal="right" vertical="center"/>
    </xf>
    <xf numFmtId="172" fontId="26" fillId="36" borderId="6" xfId="1" applyNumberFormat="1" applyFont="1" applyFill="1" applyBorder="1" applyAlignment="1">
      <alignment horizontal="right" vertical="center"/>
    </xf>
    <xf numFmtId="3" fontId="26" fillId="36" borderId="6" xfId="1" applyNumberFormat="1" applyFont="1" applyFill="1" applyBorder="1" applyAlignment="1">
      <alignment horizontal="right" vertical="center"/>
    </xf>
    <xf numFmtId="0" fontId="26" fillId="36" borderId="6" xfId="1" applyFont="1" applyFill="1" applyBorder="1" applyAlignment="1">
      <alignment horizontal="left" vertical="center"/>
    </xf>
    <xf numFmtId="0" fontId="49" fillId="36" borderId="6" xfId="1" applyFont="1" applyFill="1" applyBorder="1" applyAlignment="1">
      <alignment horizontal="left" vertical="center"/>
    </xf>
    <xf numFmtId="10" fontId="26" fillId="37" borderId="6" xfId="1" applyNumberFormat="1" applyFont="1" applyFill="1" applyBorder="1" applyAlignment="1">
      <alignment horizontal="right" vertical="center"/>
    </xf>
    <xf numFmtId="172" fontId="26" fillId="37" borderId="6" xfId="1" applyNumberFormat="1" applyFont="1" applyFill="1" applyBorder="1" applyAlignment="1">
      <alignment horizontal="right" vertical="center"/>
    </xf>
    <xf numFmtId="3" fontId="26" fillId="37" borderId="6" xfId="1" applyNumberFormat="1" applyFont="1" applyFill="1" applyBorder="1" applyAlignment="1">
      <alignment horizontal="right" vertical="center"/>
    </xf>
    <xf numFmtId="0" fontId="26" fillId="37" borderId="6" xfId="1" applyFont="1" applyFill="1" applyBorder="1" applyAlignment="1">
      <alignment horizontal="left" vertical="center"/>
    </xf>
    <xf numFmtId="0" fontId="49" fillId="37" borderId="6" xfId="1" applyFont="1" applyFill="1" applyBorder="1" applyAlignment="1">
      <alignment horizontal="left" vertical="center"/>
    </xf>
    <xf numFmtId="10" fontId="26" fillId="38" borderId="6" xfId="1" applyNumberFormat="1" applyFont="1" applyFill="1" applyBorder="1" applyAlignment="1">
      <alignment horizontal="right" vertical="center"/>
    </xf>
    <xf numFmtId="172" fontId="26" fillId="38" borderId="6" xfId="1" applyNumberFormat="1" applyFont="1" applyFill="1" applyBorder="1" applyAlignment="1">
      <alignment horizontal="right" vertical="center"/>
    </xf>
    <xf numFmtId="3" fontId="26" fillId="38" borderId="6" xfId="1" applyNumberFormat="1" applyFont="1" applyFill="1" applyBorder="1" applyAlignment="1">
      <alignment horizontal="right" vertical="center"/>
    </xf>
    <xf numFmtId="0" fontId="26" fillId="38" borderId="6" xfId="1" applyFont="1" applyFill="1" applyBorder="1" applyAlignment="1">
      <alignment horizontal="left" vertical="center"/>
    </xf>
    <xf numFmtId="0" fontId="49" fillId="38" borderId="6" xfId="1" applyFont="1" applyFill="1" applyBorder="1" applyAlignment="1">
      <alignment horizontal="left" vertical="center"/>
    </xf>
    <xf numFmtId="10" fontId="26" fillId="39" borderId="6" xfId="1" applyNumberFormat="1" applyFont="1" applyFill="1" applyBorder="1" applyAlignment="1">
      <alignment horizontal="right" vertical="center"/>
    </xf>
    <xf numFmtId="172" fontId="26" fillId="39" borderId="6" xfId="1" applyNumberFormat="1" applyFont="1" applyFill="1" applyBorder="1" applyAlignment="1">
      <alignment horizontal="right" vertical="center"/>
    </xf>
    <xf numFmtId="3" fontId="26" fillId="39" borderId="6" xfId="1" applyNumberFormat="1" applyFont="1" applyFill="1" applyBorder="1" applyAlignment="1">
      <alignment horizontal="right" vertical="center"/>
    </xf>
    <xf numFmtId="0" fontId="26" fillId="39" borderId="6" xfId="1" applyFont="1" applyFill="1" applyBorder="1" applyAlignment="1">
      <alignment horizontal="left" vertical="center"/>
    </xf>
    <xf numFmtId="0" fontId="49" fillId="39" borderId="6" xfId="1" applyFont="1" applyFill="1" applyBorder="1" applyAlignment="1">
      <alignment horizontal="left" vertical="center"/>
    </xf>
    <xf numFmtId="3" fontId="26" fillId="40" borderId="6" xfId="1" applyNumberFormat="1" applyFont="1" applyFill="1" applyBorder="1" applyAlignment="1">
      <alignment horizontal="right" vertical="center"/>
    </xf>
    <xf numFmtId="10" fontId="26" fillId="40" borderId="6" xfId="1" applyNumberFormat="1" applyFont="1" applyFill="1" applyBorder="1" applyAlignment="1">
      <alignment horizontal="right" vertical="center"/>
    </xf>
    <xf numFmtId="172" fontId="26" fillId="40" borderId="6" xfId="1" applyNumberFormat="1" applyFont="1" applyFill="1" applyBorder="1" applyAlignment="1">
      <alignment horizontal="right" vertical="center"/>
    </xf>
    <xf numFmtId="0" fontId="26" fillId="40" borderId="6" xfId="1" applyFont="1" applyFill="1" applyBorder="1" applyAlignment="1">
      <alignment horizontal="left" vertical="center"/>
    </xf>
    <xf numFmtId="0" fontId="49" fillId="40" borderId="6" xfId="1" applyFont="1" applyFill="1" applyBorder="1" applyAlignment="1">
      <alignment horizontal="left" vertical="center"/>
    </xf>
    <xf numFmtId="179" fontId="25" fillId="0" borderId="0" xfId="1" applyNumberFormat="1"/>
    <xf numFmtId="10" fontId="31" fillId="15" borderId="6" xfId="1" applyNumberFormat="1" applyFont="1" applyFill="1" applyBorder="1" applyAlignment="1">
      <alignment horizontal="right" vertical="center"/>
    </xf>
    <xf numFmtId="10" fontId="43" fillId="15" borderId="6" xfId="1" applyNumberFormat="1" applyFont="1" applyFill="1" applyBorder="1" applyAlignment="1">
      <alignment horizontal="right" vertical="center"/>
    </xf>
    <xf numFmtId="171" fontId="26" fillId="15" borderId="6" xfId="1" applyNumberFormat="1" applyFont="1" applyFill="1" applyBorder="1" applyAlignment="1">
      <alignment horizontal="right" vertical="center"/>
    </xf>
    <xf numFmtId="10" fontId="31" fillId="6" borderId="6" xfId="1" applyNumberFormat="1" applyFont="1" applyFill="1" applyBorder="1" applyAlignment="1">
      <alignment horizontal="right" vertical="center"/>
    </xf>
    <xf numFmtId="10" fontId="43" fillId="6" borderId="6" xfId="1" applyNumberFormat="1" applyFont="1" applyFill="1" applyBorder="1" applyAlignment="1">
      <alignment horizontal="right" vertical="center"/>
    </xf>
    <xf numFmtId="171" fontId="26" fillId="6" borderId="6" xfId="1" applyNumberFormat="1" applyFont="1" applyFill="1" applyBorder="1" applyAlignment="1">
      <alignment horizontal="right" vertical="center"/>
    </xf>
    <xf numFmtId="10" fontId="46" fillId="25" borderId="6" xfId="1" applyNumberFormat="1" applyFont="1" applyFill="1" applyBorder="1" applyAlignment="1">
      <alignment horizontal="right" vertical="center"/>
    </xf>
    <xf numFmtId="10" fontId="45" fillId="25" borderId="6" xfId="1" applyNumberFormat="1" applyFont="1" applyFill="1" applyBorder="1" applyAlignment="1">
      <alignment horizontal="right" vertical="center"/>
    </xf>
    <xf numFmtId="171" fontId="49" fillId="25" borderId="6" xfId="1" applyNumberFormat="1" applyFont="1" applyFill="1" applyBorder="1" applyAlignment="1">
      <alignment horizontal="right" vertical="center"/>
    </xf>
    <xf numFmtId="0" fontId="49" fillId="25" borderId="6" xfId="1" applyFont="1" applyFill="1" applyBorder="1" applyAlignment="1">
      <alignment horizontal="left" vertical="center"/>
    </xf>
    <xf numFmtId="0" fontId="49" fillId="25" borderId="6" xfId="1" applyFont="1" applyFill="1" applyBorder="1" applyAlignment="1">
      <alignment horizontal="center" vertical="center"/>
    </xf>
    <xf numFmtId="0" fontId="31" fillId="15" borderId="6" xfId="1" applyFont="1" applyFill="1" applyBorder="1" applyAlignment="1">
      <alignment horizontal="left" vertical="center"/>
    </xf>
    <xf numFmtId="0" fontId="31" fillId="15" borderId="6" xfId="1" applyFont="1" applyFill="1" applyBorder="1" applyAlignment="1">
      <alignment horizontal="right" vertical="center"/>
    </xf>
    <xf numFmtId="0" fontId="31" fillId="6" borderId="6" xfId="1" applyFont="1" applyFill="1" applyBorder="1" applyAlignment="1">
      <alignment horizontal="left" vertical="center"/>
    </xf>
    <xf numFmtId="0" fontId="31" fillId="6" borderId="6" xfId="1" applyFont="1" applyFill="1" applyBorder="1" applyAlignment="1">
      <alignment horizontal="right" vertical="center"/>
    </xf>
    <xf numFmtId="0" fontId="29" fillId="15" borderId="6" xfId="1" applyFont="1" applyFill="1" applyBorder="1" applyAlignment="1">
      <alignment horizontal="left" vertical="center"/>
    </xf>
    <xf numFmtId="0" fontId="29" fillId="15" borderId="6" xfId="1" applyFont="1" applyFill="1" applyBorder="1" applyAlignment="1">
      <alignment horizontal="right" vertical="center"/>
    </xf>
    <xf numFmtId="0" fontId="29" fillId="6" borderId="6" xfId="1" applyFont="1" applyFill="1" applyBorder="1" applyAlignment="1">
      <alignment horizontal="right" vertical="center"/>
    </xf>
    <xf numFmtId="0" fontId="29" fillId="18" borderId="6" xfId="1" applyFont="1" applyFill="1" applyBorder="1" applyAlignment="1">
      <alignment horizontal="left" vertical="center"/>
    </xf>
    <xf numFmtId="0" fontId="43" fillId="18" borderId="6" xfId="1" applyFont="1" applyFill="1" applyBorder="1" applyAlignment="1">
      <alignment horizontal="right" vertical="center"/>
    </xf>
    <xf numFmtId="0" fontId="29" fillId="18" borderId="6" xfId="1" applyFont="1" applyFill="1" applyBorder="1" applyAlignment="1">
      <alignment horizontal="right" vertical="center"/>
    </xf>
    <xf numFmtId="0" fontId="29" fillId="19" borderId="6" xfId="1" applyFont="1" applyFill="1" applyBorder="1" applyAlignment="1">
      <alignment horizontal="left" vertical="center"/>
    </xf>
    <xf numFmtId="0" fontId="43" fillId="19" borderId="6" xfId="1" applyFont="1" applyFill="1" applyBorder="1" applyAlignment="1">
      <alignment horizontal="right" vertical="center"/>
    </xf>
    <xf numFmtId="0" fontId="29" fillId="19" borderId="6" xfId="1" applyFont="1" applyFill="1" applyBorder="1" applyAlignment="1">
      <alignment horizontal="right" vertical="center"/>
    </xf>
    <xf numFmtId="0" fontId="31" fillId="19" borderId="6" xfId="1" applyFont="1" applyFill="1" applyBorder="1" applyAlignment="1">
      <alignment horizontal="right" vertical="center"/>
    </xf>
    <xf numFmtId="0" fontId="29" fillId="20" borderId="6" xfId="1" applyFont="1" applyFill="1" applyBorder="1" applyAlignment="1">
      <alignment horizontal="left" vertical="center"/>
    </xf>
    <xf numFmtId="0" fontId="29" fillId="20" borderId="6" xfId="1" applyFont="1" applyFill="1" applyBorder="1" applyAlignment="1">
      <alignment horizontal="right" vertical="center"/>
    </xf>
    <xf numFmtId="0" fontId="31" fillId="20" borderId="6" xfId="1" applyFont="1" applyFill="1" applyBorder="1" applyAlignment="1">
      <alignment horizontal="right" vertical="center"/>
    </xf>
    <xf numFmtId="0" fontId="29" fillId="21" borderId="6" xfId="1" applyFont="1" applyFill="1" applyBorder="1" applyAlignment="1">
      <alignment horizontal="left" vertical="center"/>
    </xf>
    <xf numFmtId="0" fontId="29" fillId="21" borderId="6" xfId="1" applyFont="1" applyFill="1" applyBorder="1" applyAlignment="1">
      <alignment horizontal="right" vertical="center"/>
    </xf>
    <xf numFmtId="0" fontId="31" fillId="21" borderId="6" xfId="1" applyFont="1" applyFill="1" applyBorder="1" applyAlignment="1">
      <alignment horizontal="right" vertical="center"/>
    </xf>
    <xf numFmtId="176" fontId="31" fillId="25" borderId="6" xfId="1" applyNumberFormat="1" applyFont="1" applyFill="1" applyBorder="1" applyAlignment="1">
      <alignment horizontal="right" vertical="center"/>
    </xf>
    <xf numFmtId="176" fontId="43" fillId="15" borderId="6" xfId="1" applyNumberFormat="1" applyFont="1" applyFill="1" applyBorder="1" applyAlignment="1">
      <alignment horizontal="right" vertical="center"/>
    </xf>
    <xf numFmtId="175" fontId="43" fillId="15" borderId="6" xfId="1" applyNumberFormat="1" applyFont="1" applyFill="1" applyBorder="1" applyAlignment="1">
      <alignment horizontal="right" vertical="center"/>
    </xf>
    <xf numFmtId="176" fontId="31" fillId="6" borderId="6" xfId="1" applyNumberFormat="1" applyFont="1" applyFill="1" applyBorder="1" applyAlignment="1">
      <alignment horizontal="right" vertical="center"/>
    </xf>
    <xf numFmtId="175" fontId="31" fillId="6" borderId="6" xfId="1" applyNumberFormat="1" applyFont="1" applyFill="1" applyBorder="1" applyAlignment="1">
      <alignment horizontal="right" vertical="center"/>
    </xf>
    <xf numFmtId="176" fontId="43" fillId="6" borderId="6" xfId="1" applyNumberFormat="1" applyFont="1" applyFill="1" applyBorder="1" applyAlignment="1">
      <alignment horizontal="right" vertical="center"/>
    </xf>
    <xf numFmtId="175" fontId="43" fillId="6" borderId="6" xfId="1" applyNumberFormat="1" applyFont="1" applyFill="1" applyBorder="1" applyAlignment="1">
      <alignment horizontal="right" vertical="center"/>
    </xf>
    <xf numFmtId="176" fontId="31" fillId="15" borderId="6" xfId="1" applyNumberFormat="1" applyFont="1" applyFill="1" applyBorder="1" applyAlignment="1">
      <alignment horizontal="right" vertical="center"/>
    </xf>
    <xf numFmtId="175" fontId="31" fillId="15" borderId="6" xfId="1" applyNumberFormat="1" applyFont="1" applyFill="1" applyBorder="1" applyAlignment="1">
      <alignment horizontal="right" vertical="center"/>
    </xf>
    <xf numFmtId="0" fontId="29" fillId="23" borderId="6" xfId="1" applyFont="1" applyFill="1" applyBorder="1" applyAlignment="1">
      <alignment horizontal="left" vertical="center"/>
    </xf>
    <xf numFmtId="0" fontId="29" fillId="23" borderId="6" xfId="1" applyFont="1" applyFill="1" applyBorder="1" applyAlignment="1">
      <alignment horizontal="right" vertical="center"/>
    </xf>
    <xf numFmtId="0" fontId="31" fillId="23" borderId="6" xfId="1" applyFont="1" applyFill="1" applyBorder="1" applyAlignment="1">
      <alignment horizontal="right" vertical="center"/>
    </xf>
    <xf numFmtId="0" fontId="29" fillId="41" borderId="6" xfId="1" applyFont="1" applyFill="1" applyBorder="1" applyAlignment="1">
      <alignment horizontal="left" vertical="center"/>
    </xf>
    <xf numFmtId="0" fontId="31" fillId="41" borderId="6" xfId="1" applyFont="1" applyFill="1" applyBorder="1" applyAlignment="1">
      <alignment horizontal="left" vertical="center"/>
    </xf>
    <xf numFmtId="0" fontId="29" fillId="41" borderId="6" xfId="1" applyFont="1" applyFill="1" applyBorder="1" applyAlignment="1">
      <alignment horizontal="right" vertical="center"/>
    </xf>
    <xf numFmtId="0" fontId="31" fillId="41" borderId="6" xfId="1" applyFont="1" applyFill="1" applyBorder="1" applyAlignment="1">
      <alignment horizontal="right" vertical="center"/>
    </xf>
    <xf numFmtId="0" fontId="29" fillId="24" borderId="6" xfId="1" applyFont="1" applyFill="1" applyBorder="1" applyAlignment="1">
      <alignment horizontal="right" vertical="center"/>
    </xf>
    <xf numFmtId="0" fontId="31" fillId="24" borderId="6" xfId="1" applyFont="1" applyFill="1" applyBorder="1" applyAlignment="1">
      <alignment horizontal="right" vertical="center"/>
    </xf>
    <xf numFmtId="172" fontId="31" fillId="15" borderId="6" xfId="1" applyNumberFormat="1" applyFont="1" applyFill="1" applyBorder="1" applyAlignment="1">
      <alignment horizontal="right" vertical="center"/>
    </xf>
    <xf numFmtId="0" fontId="30" fillId="15" borderId="6" xfId="1" applyFont="1" applyFill="1" applyBorder="1" applyAlignment="1">
      <alignment horizontal="left" vertical="center"/>
    </xf>
    <xf numFmtId="172" fontId="31" fillId="6" borderId="6" xfId="1" applyNumberFormat="1" applyFont="1" applyFill="1" applyBorder="1" applyAlignment="1">
      <alignment horizontal="right" vertical="center"/>
    </xf>
    <xf numFmtId="0" fontId="30" fillId="6" borderId="6" xfId="1" applyFont="1" applyFill="1" applyBorder="1" applyAlignment="1">
      <alignment horizontal="left" vertical="center"/>
    </xf>
    <xf numFmtId="0" fontId="61" fillId="15" borderId="6" xfId="1" applyFont="1" applyFill="1" applyBorder="1" applyAlignment="1">
      <alignment horizontal="left" vertical="center"/>
    </xf>
    <xf numFmtId="172" fontId="43" fillId="15" borderId="6" xfId="1" applyNumberFormat="1" applyFont="1" applyFill="1" applyBorder="1" applyAlignment="1">
      <alignment horizontal="right" vertical="center"/>
    </xf>
    <xf numFmtId="174" fontId="43" fillId="15" borderId="6" xfId="1" applyNumberFormat="1" applyFont="1" applyFill="1" applyBorder="1" applyAlignment="1">
      <alignment horizontal="right" vertical="center"/>
    </xf>
    <xf numFmtId="0" fontId="43" fillId="6" borderId="6" xfId="1" applyFont="1" applyFill="1" applyBorder="1" applyAlignment="1">
      <alignment horizontal="left" vertical="center"/>
    </xf>
    <xf numFmtId="174" fontId="43" fillId="6" borderId="6" xfId="1" applyNumberFormat="1" applyFont="1" applyFill="1" applyBorder="1" applyAlignment="1">
      <alignment horizontal="right" vertical="center"/>
    </xf>
    <xf numFmtId="174" fontId="31" fillId="15" borderId="6" xfId="1" applyNumberFormat="1" applyFont="1" applyFill="1" applyBorder="1" applyAlignment="1">
      <alignment horizontal="right" vertical="center"/>
    </xf>
    <xf numFmtId="174" fontId="31" fillId="6" borderId="6" xfId="1" applyNumberFormat="1" applyFont="1" applyFill="1" applyBorder="1" applyAlignment="1">
      <alignment horizontal="right" vertical="center"/>
    </xf>
    <xf numFmtId="174" fontId="31" fillId="24" borderId="6" xfId="1" applyNumberFormat="1" applyFont="1" applyFill="1" applyBorder="1" applyAlignment="1">
      <alignment horizontal="right" vertical="center"/>
    </xf>
    <xf numFmtId="0" fontId="43" fillId="23" borderId="6" xfId="1" applyFont="1" applyFill="1" applyBorder="1" applyAlignment="1">
      <alignment horizontal="left" vertical="center"/>
    </xf>
    <xf numFmtId="174" fontId="43" fillId="23" borderId="6" xfId="1" applyNumberFormat="1" applyFont="1" applyFill="1" applyBorder="1" applyAlignment="1">
      <alignment horizontal="right" vertical="center"/>
    </xf>
    <xf numFmtId="172" fontId="29" fillId="23" borderId="6" xfId="1" applyNumberFormat="1" applyFont="1" applyFill="1" applyBorder="1" applyAlignment="1">
      <alignment horizontal="right" vertical="center"/>
    </xf>
    <xf numFmtId="10" fontId="29" fillId="15" borderId="6" xfId="1" applyNumberFormat="1" applyFont="1" applyFill="1" applyBorder="1" applyAlignment="1">
      <alignment horizontal="right" vertical="center"/>
    </xf>
    <xf numFmtId="172" fontId="48" fillId="15" borderId="6" xfId="1" applyNumberFormat="1" applyFont="1" applyFill="1" applyBorder="1" applyAlignment="1">
      <alignment horizontal="right" vertical="center"/>
    </xf>
    <xf numFmtId="172" fontId="48" fillId="6" borderId="6" xfId="1" applyNumberFormat="1" applyFont="1" applyFill="1" applyBorder="1" applyAlignment="1">
      <alignment horizontal="right" vertical="center"/>
    </xf>
    <xf numFmtId="0" fontId="43" fillId="23" borderId="6" xfId="1" applyFont="1" applyFill="1" applyBorder="1" applyAlignment="1">
      <alignment horizontal="left" vertical="center" wrapText="1"/>
    </xf>
    <xf numFmtId="0" fontId="61" fillId="23" borderId="6" xfId="1" applyFont="1" applyFill="1" applyBorder="1" applyAlignment="1">
      <alignment horizontal="left" vertical="center" wrapText="1"/>
    </xf>
    <xf numFmtId="0" fontId="61" fillId="41" borderId="6" xfId="1" applyFont="1" applyFill="1" applyBorder="1" applyAlignment="1">
      <alignment horizontal="left" vertical="center" wrapText="1"/>
    </xf>
    <xf numFmtId="0" fontId="31" fillId="24" borderId="6" xfId="1" applyFont="1" applyFill="1" applyBorder="1" applyAlignment="1">
      <alignment horizontal="left" vertical="center" wrapText="1"/>
    </xf>
    <xf numFmtId="0" fontId="61" fillId="24" borderId="6" xfId="1" applyFont="1" applyFill="1" applyBorder="1" applyAlignment="1">
      <alignment horizontal="left" vertical="center" wrapText="1"/>
    </xf>
    <xf numFmtId="177" fontId="25" fillId="0" borderId="0" xfId="1" applyNumberFormat="1"/>
    <xf numFmtId="0" fontId="43" fillId="38" borderId="6" xfId="1" applyFont="1" applyFill="1" applyBorder="1" applyAlignment="1">
      <alignment horizontal="left" vertical="center"/>
    </xf>
    <xf numFmtId="0" fontId="29" fillId="38" borderId="6" xfId="1" applyFont="1" applyFill="1" applyBorder="1" applyAlignment="1">
      <alignment horizontal="left" vertical="center" wrapText="1"/>
    </xf>
    <xf numFmtId="0" fontId="31" fillId="38" borderId="6" xfId="1" applyFont="1" applyFill="1" applyBorder="1" applyAlignment="1">
      <alignment horizontal="right" vertical="center"/>
    </xf>
    <xf numFmtId="0" fontId="43" fillId="38" borderId="6" xfId="1" applyFont="1" applyFill="1" applyBorder="1" applyAlignment="1">
      <alignment horizontal="right" vertical="center"/>
    </xf>
    <xf numFmtId="0" fontId="29" fillId="38" borderId="6" xfId="1" applyFont="1" applyFill="1" applyBorder="1" applyAlignment="1">
      <alignment horizontal="center" vertical="center"/>
    </xf>
    <xf numFmtId="0" fontId="30" fillId="38" borderId="6" xfId="1" applyFont="1" applyFill="1" applyBorder="1" applyAlignment="1">
      <alignment horizontal="left" vertical="center"/>
    </xf>
    <xf numFmtId="0" fontId="61" fillId="25" borderId="6" xfId="1" applyFont="1" applyFill="1" applyBorder="1" applyAlignment="1">
      <alignment horizontal="left" vertical="center"/>
    </xf>
    <xf numFmtId="0" fontId="29" fillId="25" borderId="6" xfId="1" applyFont="1" applyFill="1" applyBorder="1" applyAlignment="1">
      <alignment horizontal="left" vertical="center" wrapText="1"/>
    </xf>
    <xf numFmtId="0" fontId="31" fillId="25" borderId="6" xfId="1" applyFont="1" applyFill="1" applyBorder="1" applyAlignment="1">
      <alignment horizontal="right" vertical="center"/>
    </xf>
    <xf numFmtId="0" fontId="43" fillId="25" borderId="6" xfId="1" applyFont="1" applyFill="1" applyBorder="1" applyAlignment="1">
      <alignment horizontal="right" vertical="center"/>
    </xf>
    <xf numFmtId="0" fontId="29" fillId="25" borderId="6" xfId="1" applyFont="1" applyFill="1" applyBorder="1" applyAlignment="1">
      <alignment horizontal="center" vertical="center"/>
    </xf>
    <xf numFmtId="0" fontId="30" fillId="25" borderId="6" xfId="1" applyFont="1" applyFill="1" applyBorder="1" applyAlignment="1">
      <alignment horizontal="left" vertical="center"/>
    </xf>
    <xf numFmtId="0" fontId="29" fillId="24" borderId="6" xfId="1" applyFont="1" applyFill="1" applyBorder="1" applyAlignment="1">
      <alignment horizontal="left" vertical="center" wrapText="1"/>
    </xf>
    <xf numFmtId="0" fontId="43" fillId="24" borderId="6" xfId="1" applyFont="1" applyFill="1" applyBorder="1" applyAlignment="1">
      <alignment horizontal="right" vertical="center"/>
    </xf>
    <xf numFmtId="0" fontId="29" fillId="24" borderId="6" xfId="1" applyFont="1" applyFill="1" applyBorder="1" applyAlignment="1">
      <alignment horizontal="center" vertical="center"/>
    </xf>
    <xf numFmtId="0" fontId="30" fillId="24" borderId="6" xfId="1" applyFont="1" applyFill="1" applyBorder="1" applyAlignment="1">
      <alignment horizontal="left" vertical="center"/>
    </xf>
    <xf numFmtId="0" fontId="43" fillId="42" borderId="6" xfId="1" applyFont="1" applyFill="1" applyBorder="1" applyAlignment="1">
      <alignment horizontal="left" vertical="center"/>
    </xf>
    <xf numFmtId="0" fontId="29" fillId="42" borderId="6" xfId="1" applyFont="1" applyFill="1" applyBorder="1" applyAlignment="1">
      <alignment horizontal="left" vertical="center" wrapText="1"/>
    </xf>
    <xf numFmtId="0" fontId="43" fillId="42" borderId="6" xfId="1" applyFont="1" applyFill="1" applyBorder="1" applyAlignment="1">
      <alignment horizontal="right" vertical="center"/>
    </xf>
    <xf numFmtId="0" fontId="31" fillId="42" borderId="6" xfId="1" applyFont="1" applyFill="1" applyBorder="1" applyAlignment="1">
      <alignment horizontal="right" vertical="center"/>
    </xf>
    <xf numFmtId="0" fontId="29" fillId="42" borderId="6" xfId="1" applyFont="1" applyFill="1" applyBorder="1" applyAlignment="1">
      <alignment horizontal="center" vertical="center"/>
    </xf>
    <xf numFmtId="0" fontId="30" fillId="42" borderId="6" xfId="1" applyFont="1" applyFill="1" applyBorder="1" applyAlignment="1">
      <alignment horizontal="left" vertical="center"/>
    </xf>
    <xf numFmtId="0" fontId="61" fillId="12" borderId="6" xfId="1" applyFont="1" applyFill="1" applyBorder="1" applyAlignment="1">
      <alignment horizontal="left" vertical="center"/>
    </xf>
    <xf numFmtId="0" fontId="29" fillId="12" borderId="6" xfId="1" applyFont="1" applyFill="1" applyBorder="1" applyAlignment="1">
      <alignment horizontal="left" vertical="center" wrapText="1"/>
    </xf>
    <xf numFmtId="0" fontId="43" fillId="12" borderId="6" xfId="1" applyFont="1" applyFill="1" applyBorder="1" applyAlignment="1">
      <alignment horizontal="right" vertical="center"/>
    </xf>
    <xf numFmtId="0" fontId="31" fillId="12" borderId="6" xfId="1" applyFont="1" applyFill="1" applyBorder="1" applyAlignment="1">
      <alignment horizontal="right" vertical="center"/>
    </xf>
    <xf numFmtId="0" fontId="29" fillId="12" borderId="6" xfId="1" applyFont="1" applyFill="1" applyBorder="1" applyAlignment="1">
      <alignment horizontal="center" vertical="center"/>
    </xf>
    <xf numFmtId="0" fontId="30" fillId="12" borderId="6" xfId="1" applyFont="1" applyFill="1" applyBorder="1" applyAlignment="1">
      <alignment horizontal="left" vertical="center"/>
    </xf>
    <xf numFmtId="0" fontId="43" fillId="40" borderId="6" xfId="1" applyFont="1" applyFill="1" applyBorder="1" applyAlignment="1">
      <alignment horizontal="left" vertical="center"/>
    </xf>
    <xf numFmtId="0" fontId="29" fillId="40" borderId="6" xfId="1" applyFont="1" applyFill="1" applyBorder="1" applyAlignment="1">
      <alignment horizontal="left" vertical="center" wrapText="1"/>
    </xf>
    <xf numFmtId="0" fontId="43" fillId="40" borderId="6" xfId="1" applyFont="1" applyFill="1" applyBorder="1" applyAlignment="1">
      <alignment horizontal="right" vertical="center"/>
    </xf>
    <xf numFmtId="0" fontId="31" fillId="40" borderId="6" xfId="1" applyFont="1" applyFill="1" applyBorder="1" applyAlignment="1">
      <alignment horizontal="right" vertical="center"/>
    </xf>
    <xf numFmtId="0" fontId="29" fillId="40" borderId="6" xfId="1" applyFont="1" applyFill="1" applyBorder="1" applyAlignment="1">
      <alignment horizontal="center" vertical="center"/>
    </xf>
    <xf numFmtId="0" fontId="30" fillId="40" borderId="6" xfId="1" applyFont="1" applyFill="1" applyBorder="1" applyAlignment="1">
      <alignment horizontal="left" vertical="center"/>
    </xf>
    <xf numFmtId="0" fontId="61" fillId="39" borderId="6" xfId="1" applyFont="1" applyFill="1" applyBorder="1" applyAlignment="1">
      <alignment horizontal="left" vertical="center"/>
    </xf>
    <xf numFmtId="0" fontId="29" fillId="39" borderId="6" xfId="1" applyFont="1" applyFill="1" applyBorder="1" applyAlignment="1">
      <alignment horizontal="left" vertical="center" wrapText="1"/>
    </xf>
    <xf numFmtId="0" fontId="29" fillId="39" borderId="6" xfId="1" applyFont="1" applyFill="1" applyBorder="1" applyAlignment="1">
      <alignment horizontal="right" vertical="center"/>
    </xf>
    <xf numFmtId="0" fontId="43" fillId="39" borderId="6" xfId="1" applyFont="1" applyFill="1" applyBorder="1" applyAlignment="1">
      <alignment horizontal="right" vertical="center"/>
    </xf>
    <xf numFmtId="0" fontId="29" fillId="39" borderId="6" xfId="1" applyFont="1" applyFill="1" applyBorder="1" applyAlignment="1">
      <alignment horizontal="center" vertical="center"/>
    </xf>
    <xf numFmtId="0" fontId="30" fillId="39" borderId="6" xfId="1" applyFont="1" applyFill="1" applyBorder="1" applyAlignment="1">
      <alignment horizontal="left" vertical="center"/>
    </xf>
    <xf numFmtId="2" fontId="44" fillId="16" borderId="6" xfId="1" applyNumberFormat="1" applyFont="1" applyFill="1" applyBorder="1" applyAlignment="1">
      <alignment horizontal="right" vertical="center"/>
    </xf>
    <xf numFmtId="2" fontId="29" fillId="23" borderId="6" xfId="1" applyNumberFormat="1" applyFont="1" applyFill="1" applyBorder="1" applyAlignment="1">
      <alignment horizontal="right" vertical="center"/>
    </xf>
    <xf numFmtId="177" fontId="29" fillId="23" borderId="6" xfId="1" applyNumberFormat="1" applyFont="1" applyFill="1" applyBorder="1" applyAlignment="1">
      <alignment horizontal="right" vertical="center"/>
    </xf>
    <xf numFmtId="1" fontId="43" fillId="23" borderId="6" xfId="1" applyNumberFormat="1" applyFont="1" applyFill="1" applyBorder="1" applyAlignment="1">
      <alignment horizontal="right" vertical="center"/>
    </xf>
    <xf numFmtId="2" fontId="29" fillId="24" borderId="6" xfId="1" applyNumberFormat="1" applyFont="1" applyFill="1" applyBorder="1" applyAlignment="1">
      <alignment horizontal="right" vertical="center"/>
    </xf>
    <xf numFmtId="177" fontId="29" fillId="24" borderId="6" xfId="1" applyNumberFormat="1" applyFont="1" applyFill="1" applyBorder="1" applyAlignment="1">
      <alignment horizontal="right" vertical="center"/>
    </xf>
    <xf numFmtId="1" fontId="31" fillId="24" borderId="6" xfId="1" applyNumberFormat="1" applyFont="1" applyFill="1" applyBorder="1" applyAlignment="1">
      <alignment horizontal="right" vertical="center"/>
    </xf>
    <xf numFmtId="2" fontId="29" fillId="41" borderId="6" xfId="1" applyNumberFormat="1" applyFont="1" applyFill="1" applyBorder="1" applyAlignment="1">
      <alignment horizontal="right" vertical="center"/>
    </xf>
    <xf numFmtId="177" fontId="29" fillId="41" borderId="6" xfId="1" applyNumberFormat="1" applyFont="1" applyFill="1" applyBorder="1" applyAlignment="1">
      <alignment horizontal="right" vertical="center"/>
    </xf>
    <xf numFmtId="1" fontId="61" fillId="41" borderId="6" xfId="1" applyNumberFormat="1" applyFont="1" applyFill="1" applyBorder="1" applyAlignment="1">
      <alignment horizontal="right" vertical="center"/>
    </xf>
    <xf numFmtId="0" fontId="26" fillId="18" borderId="6" xfId="1" applyFont="1" applyFill="1" applyBorder="1" applyAlignment="1">
      <alignment horizontal="left" vertical="center" wrapText="1"/>
    </xf>
    <xf numFmtId="0" fontId="26" fillId="24" borderId="6" xfId="1" applyFont="1" applyFill="1" applyBorder="1" applyAlignment="1">
      <alignment horizontal="left" vertical="center" wrapText="1"/>
    </xf>
    <xf numFmtId="0" fontId="26" fillId="19" borderId="6" xfId="1" applyFont="1" applyFill="1" applyBorder="1" applyAlignment="1">
      <alignment horizontal="left" vertical="center" wrapText="1"/>
    </xf>
    <xf numFmtId="0" fontId="26" fillId="20" borderId="6" xfId="1" applyFont="1" applyFill="1" applyBorder="1" applyAlignment="1">
      <alignment horizontal="left" vertical="center" wrapText="1"/>
    </xf>
    <xf numFmtId="177" fontId="61" fillId="23" borderId="6" xfId="1" applyNumberFormat="1" applyFont="1" applyFill="1" applyBorder="1" applyAlignment="1">
      <alignment horizontal="right" vertical="center"/>
    </xf>
    <xf numFmtId="177" fontId="29" fillId="15" borderId="6" xfId="1" applyNumberFormat="1" applyFont="1" applyFill="1" applyBorder="1" applyAlignment="1">
      <alignment horizontal="right" vertical="center"/>
    </xf>
    <xf numFmtId="177" fontId="61" fillId="41" borderId="6" xfId="1" applyNumberFormat="1" applyFont="1" applyFill="1" applyBorder="1" applyAlignment="1">
      <alignment horizontal="right" vertical="center"/>
    </xf>
    <xf numFmtId="177" fontId="29" fillId="6" borderId="6" xfId="1" applyNumberFormat="1" applyFont="1" applyFill="1" applyBorder="1" applyAlignment="1">
      <alignment horizontal="right" vertical="center"/>
    </xf>
    <xf numFmtId="177" fontId="43" fillId="24" borderId="6" xfId="1" applyNumberFormat="1" applyFont="1" applyFill="1" applyBorder="1" applyAlignment="1">
      <alignment horizontal="right" vertical="center"/>
    </xf>
    <xf numFmtId="177" fontId="31" fillId="41" borderId="6" xfId="1" applyNumberFormat="1" applyFont="1" applyFill="1" applyBorder="1" applyAlignment="1">
      <alignment horizontal="right" vertical="center"/>
    </xf>
    <xf numFmtId="10" fontId="26" fillId="15" borderId="6" xfId="1" applyNumberFormat="1" applyFont="1" applyFill="1" applyBorder="1" applyAlignment="1">
      <alignment horizontal="center" vertical="center"/>
    </xf>
    <xf numFmtId="0" fontId="28" fillId="10" borderId="0" xfId="1" applyFont="1" applyFill="1" applyAlignment="1">
      <alignment vertical="center"/>
    </xf>
    <xf numFmtId="0" fontId="44" fillId="16" borderId="0" xfId="1" applyFont="1" applyFill="1" applyAlignment="1">
      <alignment horizontal="center" vertical="center"/>
    </xf>
    <xf numFmtId="0" fontId="28" fillId="10" borderId="0" xfId="1" applyFont="1" applyFill="1" applyAlignment="1">
      <alignment horizontal="left" vertical="center"/>
    </xf>
    <xf numFmtId="0" fontId="7" fillId="0" borderId="0" xfId="0" applyFont="1" applyAlignment="1">
      <alignment horizontal="center"/>
    </xf>
    <xf numFmtId="0" fontId="9"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horizontal="center" vertical="center"/>
    </xf>
    <xf numFmtId="14" fontId="11" fillId="0" borderId="0" xfId="0" applyNumberFormat="1" applyFont="1" applyAlignment="1">
      <alignment horizontal="center" vertical="center"/>
    </xf>
    <xf numFmtId="0" fontId="21" fillId="0" borderId="0" xfId="0" applyFont="1" applyAlignment="1">
      <alignment horizontal="center" vertical="center"/>
    </xf>
    <xf numFmtId="0" fontId="5" fillId="0" borderId="0" xfId="0" applyFont="1" applyAlignment="1">
      <alignment horizontal="center"/>
    </xf>
    <xf numFmtId="14" fontId="5" fillId="0" borderId="3" xfId="0" applyNumberFormat="1" applyFont="1" applyBorder="1" applyAlignment="1">
      <alignment horizontal="center" vertical="center"/>
    </xf>
    <xf numFmtId="14" fontId="5" fillId="0" borderId="4" xfId="0" applyNumberFormat="1" applyFont="1" applyBorder="1" applyAlignment="1">
      <alignment horizontal="center" vertical="center"/>
    </xf>
    <xf numFmtId="14" fontId="5" fillId="0" borderId="5" xfId="0" applyNumberFormat="1" applyFont="1" applyBorder="1" applyAlignment="1">
      <alignment horizontal="center" vertical="center"/>
    </xf>
    <xf numFmtId="0" fontId="5" fillId="0" borderId="0" xfId="0" applyFont="1" applyAlignment="1">
      <alignment horizontal="center" vertical="center" wrapText="1"/>
    </xf>
    <xf numFmtId="0" fontId="39" fillId="6" borderId="7" xfId="1" applyFont="1" applyFill="1" applyBorder="1" applyAlignment="1">
      <alignment horizontal="left" vertical="center"/>
    </xf>
    <xf numFmtId="3" fontId="40" fillId="15" borderId="6" xfId="1" applyNumberFormat="1" applyFont="1" applyFill="1" applyBorder="1" applyAlignment="1">
      <alignment horizontal="right" vertical="center"/>
    </xf>
    <xf numFmtId="172" fontId="33" fillId="15" borderId="6" xfId="1" applyNumberFormat="1" applyFont="1" applyFill="1" applyBorder="1" applyAlignment="1">
      <alignment horizontal="right" vertical="center"/>
    </xf>
    <xf numFmtId="172" fontId="40" fillId="15" borderId="6" xfId="1" applyNumberFormat="1" applyFont="1" applyFill="1" applyBorder="1" applyAlignment="1">
      <alignment horizontal="right" vertical="center"/>
    </xf>
    <xf numFmtId="175" fontId="41" fillId="15" borderId="6" xfId="1" applyNumberFormat="1" applyFont="1" applyFill="1" applyBorder="1" applyAlignment="1">
      <alignment horizontal="right" vertical="center"/>
    </xf>
    <xf numFmtId="173" fontId="41" fillId="15" borderId="6" xfId="1" applyNumberFormat="1" applyFont="1" applyFill="1" applyBorder="1" applyAlignment="1">
      <alignment horizontal="right" vertical="center"/>
    </xf>
    <xf numFmtId="173" fontId="40" fillId="15" borderId="6" xfId="1" applyNumberFormat="1" applyFont="1" applyFill="1" applyBorder="1" applyAlignment="1">
      <alignment horizontal="right" vertical="center"/>
    </xf>
    <xf numFmtId="10" fontId="41" fillId="15" borderId="6" xfId="1" applyNumberFormat="1" applyFont="1" applyFill="1" applyBorder="1" applyAlignment="1">
      <alignment horizontal="right" vertical="center"/>
    </xf>
    <xf numFmtId="0" fontId="33" fillId="15" borderId="6" xfId="1" applyFont="1" applyFill="1" applyBorder="1" applyAlignment="1">
      <alignment horizontal="right" vertical="center"/>
    </xf>
    <xf numFmtId="0" fontId="38" fillId="16" borderId="0" xfId="1" applyFont="1" applyFill="1" applyAlignment="1">
      <alignment horizontal="center" vertical="center"/>
    </xf>
    <xf numFmtId="0" fontId="37" fillId="16" borderId="0" xfId="1" applyFont="1" applyFill="1" applyAlignment="1">
      <alignment horizontal="center" vertical="center"/>
    </xf>
    <xf numFmtId="0" fontId="36" fillId="10" borderId="0" xfId="1" applyFont="1" applyFill="1" applyAlignment="1">
      <alignment horizontal="center" vertical="center"/>
    </xf>
    <xf numFmtId="0" fontId="33" fillId="15" borderId="0" xfId="1" applyFont="1" applyFill="1" applyAlignment="1">
      <alignment horizontal="left" vertical="center"/>
    </xf>
    <xf numFmtId="10" fontId="32" fillId="6" borderId="6" xfId="1" applyNumberFormat="1" applyFont="1" applyFill="1" applyBorder="1" applyAlignment="1">
      <alignment horizontal="right" vertical="center"/>
    </xf>
    <xf numFmtId="174" fontId="35" fillId="17" borderId="0" xfId="1" applyNumberFormat="1" applyFont="1" applyFill="1" applyAlignment="1">
      <alignment horizontal="center" vertical="center"/>
    </xf>
    <xf numFmtId="174" fontId="35" fillId="16" borderId="0" xfId="1" applyNumberFormat="1" applyFont="1" applyFill="1" applyAlignment="1">
      <alignment horizontal="center" vertical="center"/>
    </xf>
    <xf numFmtId="171" fontId="35" fillId="16" borderId="0" xfId="1" applyNumberFormat="1" applyFont="1" applyFill="1" applyAlignment="1">
      <alignment horizontal="center" vertical="center"/>
    </xf>
    <xf numFmtId="10" fontId="35" fillId="17" borderId="0" xfId="1" applyNumberFormat="1" applyFont="1" applyFill="1" applyAlignment="1">
      <alignment horizontal="center" vertical="center"/>
    </xf>
    <xf numFmtId="2" fontId="34" fillId="6" borderId="6" xfId="1" applyNumberFormat="1" applyFont="1" applyFill="1" applyBorder="1" applyAlignment="1">
      <alignment horizontal="right" vertical="center"/>
    </xf>
    <xf numFmtId="3" fontId="34" fillId="6" borderId="6" xfId="1" applyNumberFormat="1" applyFont="1" applyFill="1" applyBorder="1" applyAlignment="1">
      <alignment horizontal="right" vertical="center"/>
    </xf>
    <xf numFmtId="174" fontId="32" fillId="6" borderId="6" xfId="1" applyNumberFormat="1" applyFont="1" applyFill="1" applyBorder="1" applyAlignment="1">
      <alignment horizontal="right" vertical="center"/>
    </xf>
    <xf numFmtId="173" fontId="32" fillId="6" borderId="6" xfId="1" applyNumberFormat="1" applyFont="1" applyFill="1" applyBorder="1" applyAlignment="1">
      <alignment horizontal="right" vertical="center"/>
    </xf>
    <xf numFmtId="0" fontId="27" fillId="7" borderId="6" xfId="1" applyFont="1" applyFill="1" applyBorder="1" applyAlignment="1">
      <alignment horizontal="center" vertical="center"/>
    </xf>
    <xf numFmtId="0" fontId="26" fillId="6" borderId="6" xfId="1" applyFont="1" applyFill="1" applyBorder="1" applyAlignment="1">
      <alignment horizontal="left" vertical="center" wrapText="1"/>
    </xf>
    <xf numFmtId="0" fontId="27" fillId="9" borderId="6" xfId="1" applyFont="1" applyFill="1" applyBorder="1" applyAlignment="1">
      <alignment horizontal="center" vertical="center"/>
    </xf>
    <xf numFmtId="0" fontId="27" fillId="8" borderId="6" xfId="1" applyFont="1" applyFill="1" applyBorder="1" applyAlignment="1">
      <alignment horizontal="center" vertical="center"/>
    </xf>
    <xf numFmtId="172" fontId="32" fillId="6" borderId="6" xfId="1" applyNumberFormat="1" applyFont="1" applyFill="1" applyBorder="1" applyAlignment="1">
      <alignment horizontal="right" vertical="center"/>
    </xf>
    <xf numFmtId="0" fontId="42" fillId="16" borderId="0" xfId="1" applyFont="1" applyFill="1" applyAlignment="1">
      <alignment horizontal="center" vertical="center"/>
    </xf>
    <xf numFmtId="0" fontId="51" fillId="33" borderId="0" xfId="1" applyFont="1" applyFill="1" applyAlignment="1">
      <alignment horizontal="left" vertical="center"/>
    </xf>
    <xf numFmtId="0" fontId="54" fillId="32" borderId="7" xfId="1" applyFont="1" applyFill="1" applyBorder="1" applyAlignment="1">
      <alignment horizontal="left" vertical="center"/>
    </xf>
    <xf numFmtId="0" fontId="26" fillId="32" borderId="7" xfId="1" applyFont="1" applyFill="1" applyBorder="1" applyAlignment="1">
      <alignment horizontal="left" vertical="center" wrapText="1"/>
    </xf>
    <xf numFmtId="0" fontId="43" fillId="23" borderId="7" xfId="1" applyFont="1" applyFill="1" applyBorder="1" applyAlignment="1">
      <alignment horizontal="left" vertical="center"/>
    </xf>
    <xf numFmtId="0" fontId="27" fillId="10" borderId="7" xfId="1" applyFont="1" applyFill="1" applyBorder="1" applyAlignment="1">
      <alignment horizontal="left" vertical="center"/>
    </xf>
    <xf numFmtId="0" fontId="26" fillId="24" borderId="7" xfId="1" applyFont="1" applyFill="1" applyBorder="1" applyAlignment="1">
      <alignment horizontal="left" vertical="center"/>
    </xf>
    <xf numFmtId="0" fontId="31" fillId="24" borderId="7" xfId="1" applyFont="1" applyFill="1" applyBorder="1" applyAlignment="1">
      <alignment horizontal="left" vertical="center"/>
    </xf>
    <xf numFmtId="0" fontId="26" fillId="23" borderId="7" xfId="1" applyFont="1" applyFill="1" applyBorder="1" applyAlignment="1">
      <alignment horizontal="left" vertical="center"/>
    </xf>
    <xf numFmtId="0" fontId="27" fillId="33" borderId="7" xfId="1" applyFont="1" applyFill="1" applyBorder="1" applyAlignment="1">
      <alignment horizontal="left" vertical="center"/>
    </xf>
    <xf numFmtId="0" fontId="47" fillId="32" borderId="7" xfId="1" applyFont="1" applyFill="1" applyBorder="1" applyAlignment="1">
      <alignment horizontal="left" vertical="center" wrapText="1"/>
    </xf>
    <xf numFmtId="0" fontId="51" fillId="31" borderId="0" xfId="1" applyFont="1" applyFill="1" applyAlignment="1">
      <alignment horizontal="left" vertical="center"/>
    </xf>
    <xf numFmtId="0" fontId="53" fillId="30" borderId="7" xfId="1" applyFont="1" applyFill="1" applyBorder="1" applyAlignment="1">
      <alignment horizontal="left" vertical="center"/>
    </xf>
    <xf numFmtId="0" fontId="26" fillId="30" borderId="7" xfId="1" applyFont="1" applyFill="1" applyBorder="1" applyAlignment="1">
      <alignment horizontal="left" vertical="center" wrapText="1"/>
    </xf>
    <xf numFmtId="0" fontId="26" fillId="22" borderId="7" xfId="1" applyFont="1" applyFill="1" applyBorder="1" applyAlignment="1">
      <alignment horizontal="left" vertical="center"/>
    </xf>
    <xf numFmtId="0" fontId="29" fillId="22" borderId="7" xfId="1" applyFont="1" applyFill="1" applyBorder="1" applyAlignment="1">
      <alignment horizontal="left" vertical="center"/>
    </xf>
    <xf numFmtId="0" fontId="27" fillId="31" borderId="7" xfId="1" applyFont="1" applyFill="1" applyBorder="1" applyAlignment="1">
      <alignment horizontal="left" vertical="center"/>
    </xf>
    <xf numFmtId="0" fontId="52" fillId="28" borderId="7" xfId="1" applyFont="1" applyFill="1" applyBorder="1" applyAlignment="1">
      <alignment horizontal="left" vertical="center"/>
    </xf>
    <xf numFmtId="0" fontId="26" fillId="28" borderId="7" xfId="1" applyFont="1" applyFill="1" applyBorder="1" applyAlignment="1">
      <alignment horizontal="left" vertical="center" wrapText="1"/>
    </xf>
    <xf numFmtId="0" fontId="47" fillId="30" borderId="7" xfId="1" applyFont="1" applyFill="1" applyBorder="1" applyAlignment="1">
      <alignment horizontal="left" vertical="center" wrapText="1"/>
    </xf>
    <xf numFmtId="0" fontId="51" fillId="29" borderId="0" xfId="1" applyFont="1" applyFill="1" applyAlignment="1">
      <alignment horizontal="left" vertical="center"/>
    </xf>
    <xf numFmtId="0" fontId="47" fillId="28" borderId="7" xfId="1" applyFont="1" applyFill="1" applyBorder="1" applyAlignment="1">
      <alignment horizontal="left" vertical="center" wrapText="1"/>
    </xf>
    <xf numFmtId="0" fontId="27" fillId="29" borderId="7" xfId="1" applyFont="1" applyFill="1" applyBorder="1" applyAlignment="1">
      <alignment horizontal="left" vertical="center"/>
    </xf>
    <xf numFmtId="0" fontId="51" fillId="27" borderId="0" xfId="1" applyFont="1" applyFill="1" applyAlignment="1">
      <alignment horizontal="left" vertical="center"/>
    </xf>
    <xf numFmtId="0" fontId="50" fillId="26" borderId="7" xfId="1" applyFont="1" applyFill="1" applyBorder="1" applyAlignment="1">
      <alignment horizontal="left" vertical="center"/>
    </xf>
    <xf numFmtId="0" fontId="26" fillId="26" borderId="7" xfId="1" applyFont="1" applyFill="1" applyBorder="1" applyAlignment="1">
      <alignment horizontal="left" vertical="center" wrapText="1"/>
    </xf>
    <xf numFmtId="0" fontId="27" fillId="27" borderId="7" xfId="1" applyFont="1" applyFill="1" applyBorder="1" applyAlignment="1">
      <alignment horizontal="left" vertical="center"/>
    </xf>
    <xf numFmtId="0" fontId="47" fillId="26" borderId="7" xfId="1" applyFont="1" applyFill="1" applyBorder="1" applyAlignment="1">
      <alignment horizontal="left" vertical="center" wrapText="1"/>
    </xf>
    <xf numFmtId="0" fontId="56" fillId="6" borderId="7" xfId="1" applyFont="1" applyFill="1" applyBorder="1" applyAlignment="1">
      <alignment horizontal="left" vertical="center"/>
    </xf>
    <xf numFmtId="0" fontId="56" fillId="15" borderId="7" xfId="1" applyFont="1" applyFill="1" applyBorder="1" applyAlignment="1">
      <alignment horizontal="left" vertical="center"/>
    </xf>
    <xf numFmtId="0" fontId="27" fillId="10" borderId="0" xfId="1" applyFont="1" applyFill="1" applyAlignment="1">
      <alignment horizontal="center" vertical="center"/>
    </xf>
    <xf numFmtId="0" fontId="59" fillId="16" borderId="0" xfId="1" applyFont="1" applyFill="1" applyAlignment="1">
      <alignment horizontal="center" vertical="center"/>
    </xf>
    <xf numFmtId="0" fontId="28" fillId="16" borderId="0" xfId="1" applyFont="1" applyFill="1" applyAlignment="1">
      <alignment horizontal="left" vertical="center"/>
    </xf>
    <xf numFmtId="0" fontId="26" fillId="15" borderId="6" xfId="1" applyFont="1" applyFill="1" applyBorder="1" applyAlignment="1">
      <alignment horizontal="left" vertical="center"/>
    </xf>
    <xf numFmtId="0" fontId="60" fillId="15" borderId="6" xfId="1" applyFont="1" applyFill="1" applyBorder="1" applyAlignment="1">
      <alignment horizontal="left" vertical="center"/>
    </xf>
    <xf numFmtId="0" fontId="47" fillId="6" borderId="6" xfId="1" applyFont="1" applyFill="1" applyBorder="1" applyAlignment="1">
      <alignment horizontal="left" vertical="center"/>
    </xf>
    <xf numFmtId="0" fontId="60" fillId="6" borderId="6" xfId="1" applyFont="1" applyFill="1" applyBorder="1" applyAlignment="1">
      <alignment horizontal="left" vertical="center"/>
    </xf>
    <xf numFmtId="0" fontId="49" fillId="25" borderId="6" xfId="1" applyFont="1" applyFill="1" applyBorder="1" applyAlignment="1">
      <alignment horizontal="left" vertical="center"/>
    </xf>
    <xf numFmtId="0" fontId="60" fillId="25" borderId="6" xfId="1" applyFont="1" applyFill="1" applyBorder="1" applyAlignment="1">
      <alignment horizontal="left" vertical="center"/>
    </xf>
    <xf numFmtId="0" fontId="27" fillId="10" borderId="6" xfId="1" applyFont="1" applyFill="1" applyBorder="1" applyAlignment="1">
      <alignment horizontal="left" vertical="center" wrapText="1"/>
    </xf>
    <xf numFmtId="0" fontId="31" fillId="6" borderId="6" xfId="1" applyFont="1" applyFill="1" applyBorder="1" applyAlignment="1">
      <alignment horizontal="left" vertical="center" wrapText="1"/>
    </xf>
    <xf numFmtId="0" fontId="31" fillId="15" borderId="6" xfId="1" applyFont="1" applyFill="1" applyBorder="1" applyAlignment="1">
      <alignment horizontal="left" vertical="center" wrapText="1"/>
    </xf>
    <xf numFmtId="0" fontId="29" fillId="15" borderId="6" xfId="1" applyFont="1" applyFill="1" applyBorder="1" applyAlignment="1">
      <alignment horizontal="left" vertical="center" wrapText="1"/>
    </xf>
    <xf numFmtId="0" fontId="29" fillId="6" borderId="6" xfId="1" applyFont="1" applyFill="1" applyBorder="1" applyAlignment="1">
      <alignment horizontal="left" vertical="center" wrapText="1"/>
    </xf>
    <xf numFmtId="0" fontId="29" fillId="6" borderId="8" xfId="1" applyFont="1" applyFill="1" applyBorder="1" applyAlignment="1">
      <alignment horizontal="left" vertical="center"/>
    </xf>
    <xf numFmtId="0" fontId="29" fillId="6" borderId="0" xfId="1" applyFont="1" applyFill="1" applyAlignment="1">
      <alignment horizontal="left" vertical="center"/>
    </xf>
    <xf numFmtId="0" fontId="29" fillId="15" borderId="8" xfId="1" applyFont="1" applyFill="1" applyBorder="1" applyAlignment="1">
      <alignment horizontal="left" vertical="center"/>
    </xf>
    <xf numFmtId="0" fontId="29" fillId="15" borderId="0" xfId="1" applyFont="1" applyFill="1" applyAlignment="1">
      <alignment horizontal="left" vertical="center"/>
    </xf>
    <xf numFmtId="0" fontId="27" fillId="10" borderId="8" xfId="1" applyFont="1" applyFill="1" applyBorder="1" applyAlignment="1">
      <alignment horizontal="center" vertical="center"/>
    </xf>
    <xf numFmtId="0" fontId="27" fillId="10" borderId="6" xfId="1" applyFont="1" applyFill="1" applyBorder="1" applyAlignment="1">
      <alignment horizontal="center" vertical="center"/>
    </xf>
    <xf numFmtId="0" fontId="61" fillId="41" borderId="7" xfId="1" applyFont="1" applyFill="1" applyBorder="1" applyAlignment="1">
      <alignment horizontal="left" vertical="center" wrapText="1"/>
    </xf>
    <xf numFmtId="0" fontId="61" fillId="23" borderId="7" xfId="1" applyFont="1" applyFill="1" applyBorder="1" applyAlignment="1">
      <alignment horizontal="left" vertical="center" wrapText="1"/>
    </xf>
    <xf numFmtId="0" fontId="61" fillId="24" borderId="7" xfId="1" applyFont="1" applyFill="1" applyBorder="1" applyAlignment="1">
      <alignment horizontal="left" vertical="center" wrapText="1"/>
    </xf>
    <xf numFmtId="0" fontId="29" fillId="41" borderId="6" xfId="1" applyFont="1" applyFill="1" applyBorder="1" applyAlignment="1">
      <alignment horizontal="left" vertical="center" wrapText="1"/>
    </xf>
    <xf numFmtId="0" fontId="27" fillId="10" borderId="9" xfId="1" applyFont="1" applyFill="1" applyBorder="1" applyAlignment="1">
      <alignment horizontal="center" vertical="center"/>
    </xf>
    <xf numFmtId="0" fontId="27" fillId="10" borderId="10" xfId="1" applyFont="1" applyFill="1" applyBorder="1" applyAlignment="1">
      <alignment horizontal="center" vertical="center"/>
    </xf>
    <xf numFmtId="0" fontId="29" fillId="24" borderId="6" xfId="1" applyFont="1" applyFill="1" applyBorder="1" applyAlignment="1">
      <alignment horizontal="left" vertical="center" wrapText="1"/>
    </xf>
    <xf numFmtId="0" fontId="29" fillId="23" borderId="6" xfId="1" applyFont="1" applyFill="1" applyBorder="1" applyAlignment="1">
      <alignment horizontal="left" vertical="center" wrapText="1"/>
    </xf>
    <xf numFmtId="0" fontId="27" fillId="16" borderId="6" xfId="1" applyFont="1" applyFill="1" applyBorder="1" applyAlignment="1">
      <alignment horizontal="left" vertical="center"/>
    </xf>
    <xf numFmtId="0" fontId="59" fillId="16" borderId="0" xfId="1" applyFont="1" applyFill="1" applyAlignment="1">
      <alignment vertical="center"/>
    </xf>
    <xf numFmtId="0" fontId="62" fillId="0" borderId="0" xfId="1" applyFont="1"/>
    <xf numFmtId="0" fontId="25" fillId="10" borderId="0" xfId="1" applyFill="1" applyAlignment="1"/>
  </cellXfs>
  <cellStyles count="2">
    <cellStyle name="Normal" xfId="0" builtinId="0"/>
    <cellStyle name="Normal 2" xfId="1" xr:uid="{0C4FFB2A-0753-42A0-8982-A60C26193BCD}"/>
  </cellStyles>
  <dxfs count="88">
    <dxf>
      <font>
        <strike val="0"/>
        <outline val="0"/>
        <shadow val="0"/>
        <u val="none"/>
        <vertAlign val="baseline"/>
        <name val="Bai Jamjuree"/>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numFmt numFmtId="169" formatCode="_-[$£-809]* #,##0.00_-;\-[$£-809]* #,##0.00_-;_-[$£-809]* &quot;-&quot;??_-;_-@_-"/>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9" formatCode="_-[$£-809]* #,##0.00_-;\-[$£-809]* #,##0.00_-;_-[$£-809]* &quot;-&quot;??_-;_-@_-"/>
      <alignment horizontal="right" vertical="bottom" textRotation="0" wrapText="0" indent="0" justifyLastLine="0" shrinkToFit="0" readingOrder="0"/>
    </dxf>
    <dxf>
      <font>
        <strike val="0"/>
        <outline val="0"/>
        <shadow val="0"/>
        <u val="none"/>
        <vertAlign val="baseline"/>
        <name val="Bai Jamjuree"/>
        <scheme val="none"/>
      </font>
      <numFmt numFmtId="166" formatCode="_-[$$-409]* #,##0.00_ ;_-[$$-409]* \-#,##0.00\ ;_-[$$-409]* &quot;-&quot;??_ ;_-@_ "/>
      <alignment horizontal="righ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alignment horizontal="right" vertical="bottom" textRotation="0" wrapText="0" indent="0" justifyLastLine="0" shrinkToFit="0" readingOrder="0"/>
    </dxf>
    <dxf>
      <font>
        <strike val="0"/>
        <outline val="0"/>
        <shadow val="0"/>
        <u val="none"/>
        <vertAlign val="baseline"/>
        <name val="Bai Jamjuree"/>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dxf>
    <dxf>
      <font>
        <strike val="0"/>
        <outline val="0"/>
        <shadow val="0"/>
        <u val="none"/>
        <vertAlign val="baseline"/>
        <name val="Bai Jamjuree"/>
        <scheme val="none"/>
      </font>
      <alignmen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dxf>
    <dxf>
      <font>
        <strike val="0"/>
        <outline val="0"/>
        <shadow val="0"/>
        <u val="none"/>
        <vertAlign val="baseline"/>
        <name val="Bai Jamjuree"/>
        <scheme val="none"/>
      </font>
      <numFmt numFmtId="164" formatCode="_([$$-409]* #,##0.00_);_([$$-409]* \(#,##0.00\);_([$$-409]* &quot;-&quot;??_);_(@_)"/>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numFmt numFmtId="167" formatCode="[$-14009]yyyy/mm/dd;@"/>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7" formatCode="[$-14009]yyyy/mm/dd;@"/>
      <alignment horizontal="center" vertical="bottom" textRotation="0" wrapText="0" indent="0" justifyLastLine="0" shrinkToFit="0" readingOrder="0"/>
    </dxf>
    <dxf>
      <border outline="0">
        <bottom style="thin">
          <color auto="1"/>
        </bottom>
      </border>
    </dxf>
    <dxf>
      <font>
        <strike val="0"/>
        <outline val="0"/>
        <shadow val="0"/>
        <u val="none"/>
        <vertAlign val="baseline"/>
        <name val="Bai Jamjuree"/>
        <scheme val="none"/>
      </font>
    </dxf>
    <dxf>
      <font>
        <strike val="0"/>
        <outline val="0"/>
        <shadow val="0"/>
        <u val="none"/>
        <vertAlign val="baseline"/>
        <name val="Bai Jamjuree"/>
        <scheme val="none"/>
      </font>
      <alignment vertical="center" textRotation="0" indent="0" justifyLastLine="0" shrinkToFit="0" readingOrder="0"/>
    </dxf>
    <dxf>
      <font>
        <b/>
        <i val="0"/>
        <strike val="0"/>
        <condense val="0"/>
        <extend val="0"/>
        <outline val="0"/>
        <shadow val="0"/>
        <u val="none"/>
        <vertAlign val="baseline"/>
        <sz val="16"/>
        <color theme="1"/>
        <name val="Bai Jamjuree"/>
        <scheme val="none"/>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name val="Bai Jamjuree"/>
        <scheme val="none"/>
      </font>
      <alignment vertical="center" textRotation="0" wrapText="1"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general" vertical="bottom" textRotation="0" wrapText="1" indent="0" justifyLastLine="0" shrinkToFit="0" readingOrder="0"/>
    </dxf>
    <dxf>
      <font>
        <strike val="0"/>
        <outline val="0"/>
        <shadow val="0"/>
        <u val="none"/>
        <vertAlign val="baseline"/>
        <name val="Bai Jamjuree"/>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numFmt numFmtId="4" formatCode="#,##0.00"/>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4" formatCode="#,##0.00"/>
      <alignment horizontal="right" vertical="bottom" textRotation="0" wrapText="0" indent="0" justifyLastLine="0" shrinkToFit="0" readingOrder="0"/>
    </dxf>
    <dxf>
      <font>
        <strike val="0"/>
        <outline val="0"/>
        <shadow val="0"/>
        <u val="none"/>
        <vertAlign val="baseline"/>
        <name val="Bai Jamjuree"/>
        <scheme val="none"/>
      </font>
      <alignment horizontal="righ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dxf>
    <dxf>
      <font>
        <strike val="0"/>
        <outline val="0"/>
        <shadow val="0"/>
        <u val="none"/>
        <vertAlign val="baseline"/>
        <name val="Bai Jamjuree"/>
        <scheme val="none"/>
      </font>
      <alignmen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dxf>
    <dxf>
      <font>
        <strike val="0"/>
        <outline val="0"/>
        <shadow val="0"/>
        <u val="none"/>
        <vertAlign val="baseline"/>
        <name val="Bai Jamjuree"/>
        <scheme val="none"/>
      </font>
      <numFmt numFmtId="164" formatCode="_([$$-409]* #,##0.00_);_([$$-409]* \(#,##0.00\);_([$$-409]* &quot;-&quot;??_);_(@_)"/>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numFmt numFmtId="167" formatCode="[$-14009]yyyy/mm/dd;@"/>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7" formatCode="[$-14009]yyyy/mm/dd;@"/>
      <alignment horizontal="center" vertical="bottom" textRotation="0" wrapText="0" indent="0" justifyLastLine="0" shrinkToFit="0" readingOrder="0"/>
    </dxf>
    <dxf>
      <border outline="0">
        <bottom style="thin">
          <color auto="1"/>
        </bottom>
      </border>
    </dxf>
    <dxf>
      <font>
        <strike val="0"/>
        <outline val="0"/>
        <shadow val="0"/>
        <u val="none"/>
        <vertAlign val="baseline"/>
        <name val="Bai Jamjuree"/>
        <scheme val="none"/>
      </font>
    </dxf>
    <dxf>
      <font>
        <strike val="0"/>
        <outline val="0"/>
        <shadow val="0"/>
        <u val="none"/>
        <vertAlign val="baseline"/>
        <name val="Bai Jamjuree"/>
        <scheme val="none"/>
      </font>
      <alignment vertical="center" textRotation="0" indent="0" justifyLastLine="0" shrinkToFit="0" readingOrder="0"/>
    </dxf>
    <dxf>
      <font>
        <b/>
        <i val="0"/>
        <strike val="0"/>
        <condense val="0"/>
        <extend val="0"/>
        <outline val="0"/>
        <shadow val="0"/>
        <u val="none"/>
        <vertAlign val="baseline"/>
        <sz val="16"/>
        <color theme="1"/>
        <name val="Bai Jamjuree"/>
        <scheme val="none"/>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name val="Bai Jamjuree"/>
        <scheme val="none"/>
      </font>
      <alignment vertical="center" textRotation="0" wrapText="1"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general" vertical="bottom" textRotation="0" wrapText="1"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alignment horizontal="right" vertical="bottom" textRotation="0" wrapText="0" indent="0" justifyLastLine="0" shrinkToFit="0" readingOrder="0"/>
    </dxf>
    <dxf>
      <font>
        <strike val="0"/>
        <outline val="0"/>
        <shadow val="0"/>
        <u val="none"/>
        <vertAlign val="baseline"/>
        <name val="Bai Jamjuree"/>
        <family val="2"/>
        <charset val="222"/>
        <scheme val="none"/>
      </font>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dxf>
    <dxf>
      <font>
        <strike val="0"/>
        <outline val="0"/>
        <shadow val="0"/>
        <u val="none"/>
        <vertAlign val="baseline"/>
        <name val="Bai Jamjuree"/>
        <family val="2"/>
        <charset val="222"/>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numFmt numFmtId="167" formatCode="[$-14009]yyyy/mm/dd;@"/>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7" formatCode="[$-14009]yyyy/mm/dd;@"/>
      <alignment horizontal="center" vertical="bottom" textRotation="0" wrapText="0" indent="0" justifyLastLine="0" shrinkToFit="0" readingOrder="0"/>
    </dxf>
    <dxf>
      <border outline="0">
        <bottom style="thin">
          <color auto="1"/>
        </bottom>
      </border>
    </dxf>
    <dxf>
      <font>
        <strike val="0"/>
        <outline val="0"/>
        <shadow val="0"/>
        <u val="none"/>
        <vertAlign val="baseline"/>
        <name val="Bai Jamjuree"/>
        <scheme val="none"/>
      </font>
    </dxf>
    <dxf>
      <font>
        <b/>
        <i val="0"/>
        <strike val="0"/>
        <condense val="0"/>
        <extend val="0"/>
        <outline val="0"/>
        <shadow val="0"/>
        <u val="none"/>
        <vertAlign val="baseline"/>
        <sz val="16"/>
        <color theme="1"/>
        <name val="Bai Jamjuree"/>
        <scheme val="none"/>
      </font>
      <alignment horizontal="center" vertical="top" textRotation="0" wrapText="1" indent="0" justifyLastLine="0" shrinkToFit="0" readingOrder="0"/>
      <border diagonalUp="0" diagonalDown="0" outline="0">
        <left style="thin">
          <color auto="1"/>
        </left>
        <right style="thin">
          <color auto="1"/>
        </right>
        <top/>
        <bottom/>
      </border>
    </dxf>
    <dxf>
      <fill>
        <patternFill>
          <bgColor theme="9" tint="-0.499984740745262"/>
        </patternFill>
      </fill>
    </dxf>
  </dxfs>
  <tableStyles count="1" defaultTableStyle="TableStyleMedium9" defaultPivotStyle="PivotStyleLight16">
    <tableStyle name="Table Style 1" pivot="0" count="1" xr9:uid="{125F60BD-1004-4C58-B149-3766CD2AE2CC}">
      <tableStyleElement type="headerRow" dxfId="87"/>
    </tableStyle>
  </tableStyles>
  <colors>
    <mruColors>
      <color rgb="FFFDC89D"/>
      <color rgb="FFB958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9" Type="http://schemas.openxmlformats.org/officeDocument/2006/relationships/customXml" Target="../customXml/item3.xml"/><Relationship Id="rId21" Type="http://schemas.openxmlformats.org/officeDocument/2006/relationships/worksheet" Target="worksheets/sheet21.xml"/><Relationship Id="rId34" Type="http://schemas.microsoft.com/office/2017/06/relationships/rdSupportingPropertyBag" Target="richData/rdsupportingpropertybag.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onnections" Target="connections.xml"/><Relationship Id="rId33" Type="http://schemas.microsoft.com/office/2017/06/relationships/rdSupportingPropertyBagStructure" Target="richData/rdsupportingpropertybagstructure.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microsoft.com/office/2017/06/relationships/richStyles" Target="richData/richStyles.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microsoft.com/office/2017/06/relationships/rdRichValue" Target="richData/rdrichvalue.xml"/><Relationship Id="rId35" Type="http://schemas.microsoft.com/office/2017/06/relationships/rdRichValueTypes" Target="richData/rdRichValueTyp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spc="-1" baseline="0">
                <a:solidFill>
                  <a:srgbClr val="000000"/>
                </a:solidFill>
                <a:latin typeface="Calibri"/>
                <a:ea typeface="+mn-ea"/>
                <a:cs typeface="+mn-cs"/>
              </a:defRPr>
            </a:pPr>
            <a:r>
              <a:rPr lang="en-GB" sz="1800" b="1" strike="noStrike" spc="-1">
                <a:solidFill>
                  <a:srgbClr val="000000"/>
                </a:solidFill>
                <a:latin typeface="Calibri"/>
              </a:rPr>
              <a:t>Portfolio Allocation by Category</a:t>
            </a:r>
          </a:p>
        </c:rich>
      </c:tx>
      <c:overlay val="0"/>
      <c:spPr>
        <a:noFill/>
        <a:ln w="0">
          <a:noFill/>
        </a:ln>
        <a:effectLst/>
      </c:spPr>
      <c:txPr>
        <a:bodyPr rot="0" spcFirstLastPara="1" vertOverflow="ellipsis" vert="horz" wrap="square" anchor="ctr" anchorCtr="1"/>
        <a:lstStyle/>
        <a:p>
          <a:pPr>
            <a:defRPr sz="1800" b="1" i="0" u="none" strike="noStrike" kern="1200" spc="-1" baseline="0">
              <a:solidFill>
                <a:srgbClr val="000000"/>
              </a:solidFill>
              <a:latin typeface="Calibri"/>
              <a:ea typeface="+mn-ea"/>
              <a:cs typeface="+mn-cs"/>
            </a:defRPr>
          </a:pPr>
          <a:endParaRPr lang="en-US"/>
        </a:p>
      </c:txPr>
    </c:title>
    <c:autoTitleDeleted val="0"/>
    <c:plotArea>
      <c:layout/>
      <c:pieChart>
        <c:varyColors val="1"/>
        <c:ser>
          <c:idx val="0"/>
          <c:order val="0"/>
          <c:tx>
            <c:strRef>
              <c:f>'HOLDINGS CHART'!$L$5</c:f>
              <c:strCache>
                <c:ptCount val="1"/>
                <c:pt idx="0">
                  <c:v>Market Value ($)</c:v>
                </c:pt>
              </c:strCache>
            </c:strRef>
          </c:tx>
          <c:dPt>
            <c:idx val="0"/>
            <c:bubble3D val="0"/>
            <c:spPr>
              <a:solidFill>
                <a:schemeClr val="accent6">
                  <a:tint val="44000"/>
                </a:schemeClr>
              </a:solidFill>
              <a:ln>
                <a:noFill/>
              </a:ln>
              <a:effectLst/>
            </c:spPr>
            <c:extLst>
              <c:ext xmlns:c16="http://schemas.microsoft.com/office/drawing/2014/chart" uri="{C3380CC4-5D6E-409C-BE32-E72D297353CC}">
                <c16:uniqueId val="{00000001-F79F-4BDE-826B-C94049E4609B}"/>
              </c:ext>
            </c:extLst>
          </c:dPt>
          <c:dPt>
            <c:idx val="1"/>
            <c:bubble3D val="0"/>
            <c:spPr>
              <a:solidFill>
                <a:schemeClr val="accent6">
                  <a:tint val="58000"/>
                </a:schemeClr>
              </a:solidFill>
              <a:ln>
                <a:noFill/>
              </a:ln>
              <a:effectLst/>
            </c:spPr>
            <c:extLst>
              <c:ext xmlns:c16="http://schemas.microsoft.com/office/drawing/2014/chart" uri="{C3380CC4-5D6E-409C-BE32-E72D297353CC}">
                <c16:uniqueId val="{00000003-F79F-4BDE-826B-C94049E4609B}"/>
              </c:ext>
            </c:extLst>
          </c:dPt>
          <c:dPt>
            <c:idx val="2"/>
            <c:bubble3D val="0"/>
            <c:spPr>
              <a:solidFill>
                <a:schemeClr val="accent6">
                  <a:tint val="72000"/>
                </a:schemeClr>
              </a:solidFill>
              <a:ln>
                <a:noFill/>
              </a:ln>
              <a:effectLst/>
            </c:spPr>
            <c:extLst>
              <c:ext xmlns:c16="http://schemas.microsoft.com/office/drawing/2014/chart" uri="{C3380CC4-5D6E-409C-BE32-E72D297353CC}">
                <c16:uniqueId val="{00000005-F79F-4BDE-826B-C94049E4609B}"/>
              </c:ext>
            </c:extLst>
          </c:dPt>
          <c:dPt>
            <c:idx val="3"/>
            <c:bubble3D val="0"/>
            <c:spPr>
              <a:solidFill>
                <a:schemeClr val="accent6">
                  <a:tint val="86000"/>
                </a:schemeClr>
              </a:solidFill>
              <a:ln>
                <a:noFill/>
              </a:ln>
              <a:effectLst/>
            </c:spPr>
            <c:extLst>
              <c:ext xmlns:c16="http://schemas.microsoft.com/office/drawing/2014/chart" uri="{C3380CC4-5D6E-409C-BE32-E72D297353CC}">
                <c16:uniqueId val="{00000007-F79F-4BDE-826B-C94049E4609B}"/>
              </c:ext>
            </c:extLst>
          </c:dPt>
          <c:dPt>
            <c:idx val="4"/>
            <c:bubble3D val="0"/>
            <c:spPr>
              <a:solidFill>
                <a:schemeClr val="accent6"/>
              </a:solidFill>
              <a:ln>
                <a:noFill/>
              </a:ln>
              <a:effectLst/>
            </c:spPr>
            <c:extLst>
              <c:ext xmlns:c16="http://schemas.microsoft.com/office/drawing/2014/chart" uri="{C3380CC4-5D6E-409C-BE32-E72D297353CC}">
                <c16:uniqueId val="{00000009-F79F-4BDE-826B-C94049E4609B}"/>
              </c:ext>
            </c:extLst>
          </c:dPt>
          <c:dPt>
            <c:idx val="5"/>
            <c:bubble3D val="0"/>
            <c:spPr>
              <a:solidFill>
                <a:schemeClr val="accent6">
                  <a:shade val="86000"/>
                </a:schemeClr>
              </a:solidFill>
              <a:ln>
                <a:noFill/>
              </a:ln>
              <a:effectLst/>
            </c:spPr>
            <c:extLst>
              <c:ext xmlns:c16="http://schemas.microsoft.com/office/drawing/2014/chart" uri="{C3380CC4-5D6E-409C-BE32-E72D297353CC}">
                <c16:uniqueId val="{0000000B-F79F-4BDE-826B-C94049E4609B}"/>
              </c:ext>
            </c:extLst>
          </c:dPt>
          <c:dPt>
            <c:idx val="6"/>
            <c:bubble3D val="0"/>
            <c:spPr>
              <a:solidFill>
                <a:schemeClr val="accent6">
                  <a:shade val="72000"/>
                </a:schemeClr>
              </a:solidFill>
              <a:ln>
                <a:noFill/>
              </a:ln>
              <a:effectLst/>
            </c:spPr>
            <c:extLst>
              <c:ext xmlns:c16="http://schemas.microsoft.com/office/drawing/2014/chart" uri="{C3380CC4-5D6E-409C-BE32-E72D297353CC}">
                <c16:uniqueId val="{0000000D-F79F-4BDE-826B-C94049E4609B}"/>
              </c:ext>
            </c:extLst>
          </c:dPt>
          <c:dPt>
            <c:idx val="7"/>
            <c:bubble3D val="0"/>
            <c:spPr>
              <a:solidFill>
                <a:schemeClr val="accent6">
                  <a:shade val="58000"/>
                </a:schemeClr>
              </a:solidFill>
              <a:ln>
                <a:noFill/>
              </a:ln>
              <a:effectLst/>
            </c:spPr>
            <c:extLst>
              <c:ext xmlns:c16="http://schemas.microsoft.com/office/drawing/2014/chart" uri="{C3380CC4-5D6E-409C-BE32-E72D297353CC}">
                <c16:uniqueId val="{0000000F-F79F-4BDE-826B-C94049E4609B}"/>
              </c:ext>
            </c:extLst>
          </c:dPt>
          <c:dPt>
            <c:idx val="8"/>
            <c:bubble3D val="0"/>
            <c:spPr>
              <a:solidFill>
                <a:schemeClr val="accent6">
                  <a:shade val="44000"/>
                </a:schemeClr>
              </a:solidFill>
              <a:ln>
                <a:noFill/>
              </a:ln>
              <a:effectLst/>
            </c:spPr>
            <c:extLst>
              <c:ext xmlns:c16="http://schemas.microsoft.com/office/drawing/2014/chart" uri="{C3380CC4-5D6E-409C-BE32-E72D297353CC}">
                <c16:uniqueId val="{00000011-F79F-4BDE-826B-C94049E4609B}"/>
              </c:ext>
            </c:extLst>
          </c:dPt>
          <c:dLbls>
            <c:dLbl>
              <c:idx val="0"/>
              <c:layout>
                <c:manualLayout>
                  <c:x val="7.9572549323996059E-2"/>
                  <c:y val="0.1083327560594515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1-F79F-4BDE-826B-C94049E4609B}"/>
                </c:ext>
              </c:extLst>
            </c:dLbl>
            <c:dLbl>
              <c:idx val="1"/>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3-F79F-4BDE-826B-C94049E4609B}"/>
                </c:ext>
              </c:extLst>
            </c:dLbl>
            <c:dLbl>
              <c:idx val="2"/>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5-F79F-4BDE-826B-C94049E4609B}"/>
                </c:ext>
              </c:extLst>
            </c:dLbl>
            <c:dLbl>
              <c:idx val="3"/>
              <c:layout>
                <c:manualLayout>
                  <c:x val="2.4271028279186899E-2"/>
                  <c:y val="3.9685270279631465E-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7-F79F-4BDE-826B-C94049E4609B}"/>
                </c:ext>
              </c:extLst>
            </c:dLbl>
            <c:dLbl>
              <c:idx val="4"/>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9-F79F-4BDE-826B-C94049E4609B}"/>
                </c:ext>
              </c:extLst>
            </c:dLbl>
            <c:dLbl>
              <c:idx val="5"/>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B-F79F-4BDE-826B-C94049E4609B}"/>
                </c:ext>
              </c:extLst>
            </c:dLbl>
            <c:dLbl>
              <c:idx val="6"/>
              <c:layout>
                <c:manualLayout>
                  <c:x val="-1.4143279773080081E-2"/>
                  <c:y val="-5.6380170703042215E-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D-F79F-4BDE-826B-C94049E4609B}"/>
                </c:ext>
              </c:extLst>
            </c:dLbl>
            <c:dLbl>
              <c:idx val="7"/>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F-F79F-4BDE-826B-C94049E4609B}"/>
                </c:ext>
              </c:extLst>
            </c:dLbl>
            <c:dLbl>
              <c:idx val="8"/>
              <c:layout>
                <c:manualLayout>
                  <c:x val="0.17125708108811022"/>
                  <c:y val="1.9959588077760451E-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11-F79F-4BDE-826B-C94049E4609B}"/>
                </c:ext>
              </c:extLst>
            </c:dLbl>
            <c:spPr>
              <a:noFill/>
              <a:ln>
                <a:noFill/>
              </a:ln>
              <a:effectLst/>
            </c:spPr>
            <c:txPr>
              <a:bodyPr rot="0" spcFirstLastPara="1" vertOverflow="ellipsis" vert="horz" wrap="square" anchor="ctr" anchorCtr="1"/>
              <a:lstStyle/>
              <a:p>
                <a:pPr>
                  <a:defRPr sz="1000" b="0" i="0" u="none" strike="noStrike" kern="1200" spc="-1" baseline="0">
                    <a:solidFill>
                      <a:srgbClr val="000000"/>
                    </a:solidFill>
                    <a:latin typeface="Calibri"/>
                    <a:ea typeface="+mn-ea"/>
                    <a:cs typeface="+mn-cs"/>
                  </a:defRPr>
                </a:pPr>
                <a:endParaRPr lang="en-US"/>
              </a:p>
            </c:txPr>
            <c:dLblPos val="bestFit"/>
            <c:showLegendKey val="1"/>
            <c:showVal val="1"/>
            <c:showCatName val="0"/>
            <c:showSerName val="1"/>
            <c:showPercent val="1"/>
            <c:showBubbleSize val="1"/>
            <c:separator>; </c:separator>
            <c:showLeaderLines val="1"/>
            <c:leaderLines>
              <c:spPr>
                <a:ln w="9525" cap="flat" cmpd="sng" algn="ctr">
                  <a:solidFill>
                    <a:schemeClr val="tx1">
                      <a:shade val="95000"/>
                      <a:satMod val="105000"/>
                    </a:schemeClr>
                  </a:solidFill>
                  <a:prstDash val="solid"/>
                  <a:round/>
                </a:ln>
                <a:effectLst/>
              </c:spPr>
            </c:leaderLines>
            <c:extLst>
              <c:ext xmlns:c15="http://schemas.microsoft.com/office/drawing/2012/chart" uri="{CE6537A1-D6FC-4f65-9D91-7224C49458BB}"/>
            </c:extLst>
          </c:dLbls>
          <c:cat>
            <c:strRef>
              <c:f>'HOLDINGS CHART'!$K$6:$K$14</c:f>
              <c:strCache>
                <c:ptCount val="9"/>
                <c:pt idx="0">
                  <c:v>Mega-Cap Growth</c:v>
                </c:pt>
                <c:pt idx="1">
                  <c:v>AI / Defense</c:v>
                </c:pt>
                <c:pt idx="2">
                  <c:v>Commodities</c:v>
                </c:pt>
                <c:pt idx="3">
                  <c:v>Broad Market ETF</c:v>
                </c:pt>
                <c:pt idx="4">
                  <c:v>Sector ETF</c:v>
                </c:pt>
                <c:pt idx="5">
                  <c:v>Industrials</c:v>
                </c:pt>
                <c:pt idx="6">
                  <c:v>Energy</c:v>
                </c:pt>
                <c:pt idx="7">
                  <c:v>Financials</c:v>
                </c:pt>
                <c:pt idx="8">
                  <c:v>Cash</c:v>
                </c:pt>
              </c:strCache>
            </c:strRef>
          </c:cat>
          <c:val>
            <c:numRef>
              <c:f>'HOLDINGS CHART'!$L$6:$L$14</c:f>
              <c:numCache>
                <c:formatCode>\$#,##0.00</c:formatCode>
                <c:ptCount val="9"/>
                <c:pt idx="0">
                  <c:v>135015.79999999999</c:v>
                </c:pt>
                <c:pt idx="1">
                  <c:v>120249.96</c:v>
                </c:pt>
                <c:pt idx="2">
                  <c:v>196708.5</c:v>
                </c:pt>
                <c:pt idx="3">
                  <c:v>165189.72</c:v>
                </c:pt>
                <c:pt idx="4">
                  <c:v>158653.9</c:v>
                </c:pt>
                <c:pt idx="5">
                  <c:v>76600</c:v>
                </c:pt>
                <c:pt idx="6">
                  <c:v>50657.85</c:v>
                </c:pt>
                <c:pt idx="7">
                  <c:v>33776.6</c:v>
                </c:pt>
                <c:pt idx="8">
                  <c:v>1221.28</c:v>
                </c:pt>
              </c:numCache>
            </c:numRef>
          </c:val>
          <c:extLst>
            <c:ext xmlns:c16="http://schemas.microsoft.com/office/drawing/2014/chart" uri="{C3380CC4-5D6E-409C-BE32-E72D297353CC}">
              <c16:uniqueId val="{00000012-F79F-4BDE-826B-C94049E4609B}"/>
            </c:ext>
          </c:extLst>
        </c:ser>
        <c:dLbls>
          <c:showLegendKey val="0"/>
          <c:showVal val="0"/>
          <c:showCatName val="0"/>
          <c:showSerName val="0"/>
          <c:showPercent val="0"/>
          <c:showBubbleSize val="0"/>
          <c:showLeaderLines val="1"/>
        </c:dLbls>
        <c:firstSliceAng val="0"/>
      </c:pieChart>
      <c:spPr>
        <a:noFill/>
        <a:ln w="0">
          <a:noFill/>
        </a:ln>
        <a:effectLst/>
      </c:spPr>
    </c:plotArea>
    <c:legend>
      <c:legendPos val="r"/>
      <c:overlay val="0"/>
      <c:spPr>
        <a:noFill/>
        <a:ln w="0">
          <a:noFill/>
        </a:ln>
        <a:effectLst/>
      </c:spPr>
      <c:txPr>
        <a:bodyPr rot="0" spcFirstLastPara="1" vertOverflow="ellipsis" vert="horz" wrap="square" anchor="ctr" anchorCtr="1"/>
        <a:lstStyle/>
        <a:p>
          <a:pPr>
            <a:defRPr sz="1000" b="0" i="0" u="none" strike="noStrike" kern="1200" spc="-1" baseline="0">
              <a:solidFill>
                <a:srgbClr val="000000"/>
              </a:solidFill>
              <a:latin typeface="Calibri"/>
              <a:ea typeface="+mn-ea"/>
              <a:cs typeface="+mn-cs"/>
            </a:defRPr>
          </a:pPr>
          <a:endParaRPr lang="en-US"/>
        </a:p>
      </c:txPr>
    </c:legend>
    <c:plotVisOnly val="1"/>
    <c:dispBlanksAs val="gap"/>
    <c:showDLblsOverMax val="1"/>
  </c:chart>
  <c:spPr>
    <a:solidFill>
      <a:srgbClr val="FFFFFF"/>
    </a:solidFill>
    <a:ln w="9360" cap="flat" cmpd="sng" algn="ctr">
      <a:solidFill>
        <a:srgbClr val="D9D9D9"/>
      </a:solidFill>
      <a:prstDash val="solid"/>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Position Weight (%)</a:t>
            </a:r>
          </a:p>
        </c:rich>
      </c:tx>
      <c:overlay val="0"/>
      <c:spPr>
        <a:noFill/>
        <a:ln w="0">
          <a:noFill/>
        </a:ln>
      </c:spPr>
    </c:title>
    <c:autoTitleDeleted val="0"/>
    <c:plotArea>
      <c:layout/>
      <c:barChart>
        <c:barDir val="bar"/>
        <c:grouping val="clustered"/>
        <c:varyColors val="0"/>
        <c:ser>
          <c:idx val="0"/>
          <c:order val="0"/>
          <c:tx>
            <c:strRef>
              <c:f>'HOLDINGS CHART'!$C$45</c:f>
              <c:strCache>
                <c:ptCount val="1"/>
                <c:pt idx="0">
                  <c:v>Weight %</c:v>
                </c:pt>
              </c:strCache>
            </c:strRef>
          </c:tx>
          <c:spPr>
            <a:solidFill>
              <a:srgbClr val="4F81BD"/>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'HOLDINGS CHART'!$B$46:$B$62</c:f>
              <c:strCache>
                <c:ptCount val="17"/>
                <c:pt idx="0">
                  <c:v>GLD</c:v>
                </c:pt>
                <c:pt idx="1">
                  <c:v>SPY</c:v>
                </c:pt>
                <c:pt idx="2">
                  <c:v>CAT</c:v>
                </c:pt>
                <c:pt idx="3">
                  <c:v>AMZN</c:v>
                </c:pt>
                <c:pt idx="4">
                  <c:v>GOOGL</c:v>
                </c:pt>
                <c:pt idx="5">
                  <c:v>PLTR</c:v>
                </c:pt>
                <c:pt idx="6">
                  <c:v>XLU</c:v>
                </c:pt>
                <c:pt idx="7">
                  <c:v>ESGU</c:v>
                </c:pt>
                <c:pt idx="8">
                  <c:v>XOM</c:v>
                </c:pt>
                <c:pt idx="9">
                  <c:v>XLI</c:v>
                </c:pt>
                <c:pt idx="10">
                  <c:v>XLF</c:v>
                </c:pt>
                <c:pt idx="11">
                  <c:v>JPM</c:v>
                </c:pt>
                <c:pt idx="12">
                  <c:v>NVDA</c:v>
                </c:pt>
                <c:pt idx="13">
                  <c:v>ORCL</c:v>
                </c:pt>
                <c:pt idx="14">
                  <c:v>IBB</c:v>
                </c:pt>
                <c:pt idx="15">
                  <c:v>XLE</c:v>
                </c:pt>
                <c:pt idx="16">
                  <c:v>Cash</c:v>
                </c:pt>
              </c:strCache>
            </c:strRef>
          </c:cat>
          <c:val>
            <c:numRef>
              <c:f>'HOLDINGS CHART'!$C$46:$C$62</c:f>
              <c:numCache>
                <c:formatCode>General</c:formatCode>
                <c:ptCount val="17"/>
                <c:pt idx="0">
                  <c:v>0.209694098526021</c:v>
                </c:pt>
                <c:pt idx="1">
                  <c:v>0.124417443104492</c:v>
                </c:pt>
                <c:pt idx="2">
                  <c:v>8.1656704957300694E-2</c:v>
                </c:pt>
                <c:pt idx="3">
                  <c:v>7.30425621929605E-2</c:v>
                </c:pt>
                <c:pt idx="4">
                  <c:v>7.0886228214009805E-2</c:v>
                </c:pt>
                <c:pt idx="5">
                  <c:v>6.8683096201800201E-2</c:v>
                </c:pt>
                <c:pt idx="6">
                  <c:v>6.0072044879292602E-2</c:v>
                </c:pt>
                <c:pt idx="7">
                  <c:v>5.1677181282181101E-2</c:v>
                </c:pt>
                <c:pt idx="8">
                  <c:v>5.0360067159335199E-2</c:v>
                </c:pt>
                <c:pt idx="9">
                  <c:v>4.9145930029947202E-2</c:v>
                </c:pt>
                <c:pt idx="10">
                  <c:v>3.8243267497952503E-2</c:v>
                </c:pt>
                <c:pt idx="11">
                  <c:v>3.6006342828469498E-2</c:v>
                </c:pt>
                <c:pt idx="12">
                  <c:v>3.2772268265813399E-2</c:v>
                </c:pt>
                <c:pt idx="13">
                  <c:v>2.6732827501671198E-2</c:v>
                </c:pt>
                <c:pt idx="14">
                  <c:v>2.16661035800805E-2</c:v>
                </c:pt>
                <c:pt idx="15">
                  <c:v>3.64193168167261E-3</c:v>
                </c:pt>
                <c:pt idx="16">
                  <c:v>1.30190209700068E-3</c:v>
                </c:pt>
              </c:numCache>
            </c:numRef>
          </c:val>
          <c:extLst>
            <c:ext xmlns:c16="http://schemas.microsoft.com/office/drawing/2014/chart" uri="{C3380CC4-5D6E-409C-BE32-E72D297353CC}">
              <c16:uniqueId val="{00000000-7565-4735-BE0A-8C18CCE1412A}"/>
            </c:ext>
          </c:extLst>
        </c:ser>
        <c:dLbls>
          <c:showLegendKey val="0"/>
          <c:showVal val="0"/>
          <c:showCatName val="0"/>
          <c:showSerName val="0"/>
          <c:showPercent val="0"/>
          <c:showBubbleSize val="0"/>
        </c:dLbls>
        <c:gapWidth val="150"/>
        <c:axId val="26492765"/>
        <c:axId val="82124559"/>
      </c:barChart>
      <c:catAx>
        <c:axId val="26492765"/>
        <c:scaling>
          <c:orientation val="minMax"/>
        </c:scaling>
        <c:delete val="0"/>
        <c:axPos val="l"/>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2124559"/>
        <c:crosses val="autoZero"/>
        <c:auto val="1"/>
        <c:lblAlgn val="ctr"/>
        <c:lblOffset val="100"/>
        <c:noMultiLvlLbl val="0"/>
      </c:catAx>
      <c:valAx>
        <c:axId val="82124559"/>
        <c:scaling>
          <c:orientation val="minMax"/>
        </c:scaling>
        <c:delete val="0"/>
        <c:axPos val="b"/>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6492765"/>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Portfolio NAV vs Benchmarks (Indexed to $1M)</a:t>
            </a:r>
          </a:p>
        </c:rich>
      </c:tx>
      <c:overlay val="0"/>
      <c:spPr>
        <a:noFill/>
        <a:ln w="0">
          <a:noFill/>
        </a:ln>
      </c:spPr>
    </c:title>
    <c:autoTitleDeleted val="0"/>
    <c:plotArea>
      <c:layout/>
      <c:lineChart>
        <c:grouping val="standard"/>
        <c:varyColors val="0"/>
        <c:ser>
          <c:idx val="0"/>
          <c:order val="0"/>
          <c:tx>
            <c:strRef>
              <c:f>'PERFORMANCE TIMELINE'!$C$25</c:f>
              <c:strCache>
                <c:ptCount val="1"/>
                <c:pt idx="0">
                  <c:v>Portfolio</c:v>
                </c:pt>
              </c:strCache>
            </c:strRef>
          </c:tx>
          <c:spPr>
            <a:ln w="29880">
              <a:solidFill>
                <a:srgbClr val="0D1B2A"/>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'PERFORMANCE TIMELINE'!$B$26:$B$41</c:f>
              <c:strCache>
                <c:ptCount val="16"/>
                <c:pt idx="0">
                  <c:v>2026-02-02</c:v>
                </c:pt>
                <c:pt idx="1">
                  <c:v>2026-02-12</c:v>
                </c:pt>
                <c:pt idx="2">
                  <c:v>2026-02-17</c:v>
                </c:pt>
                <c:pt idx="3">
                  <c:v>2026-02-24</c:v>
                </c:pt>
                <c:pt idx="4">
                  <c:v>2026-03-02</c:v>
                </c:pt>
                <c:pt idx="5">
                  <c:v>2026-03-03</c:v>
                </c:pt>
                <c:pt idx="6">
                  <c:v>2026-03-09</c:v>
                </c:pt>
                <c:pt idx="7">
                  <c:v>2026-03-12</c:v>
                </c:pt>
                <c:pt idx="8">
                  <c:v>2026-03-16</c:v>
                </c:pt>
                <c:pt idx="9">
                  <c:v>2026-03-20</c:v>
                </c:pt>
                <c:pt idx="10">
                  <c:v>2026-03-23</c:v>
                </c:pt>
                <c:pt idx="11">
                  <c:v>2026-03-30</c:v>
                </c:pt>
                <c:pt idx="12">
                  <c:v>2026-04-02</c:v>
                </c:pt>
                <c:pt idx="13">
                  <c:v>2026-04-07</c:v>
                </c:pt>
                <c:pt idx="14">
                  <c:v>2026-04-08</c:v>
                </c:pt>
                <c:pt idx="15">
                  <c:v>2026-04-11</c:v>
                </c:pt>
              </c:strCache>
            </c:strRef>
          </c:cat>
          <c:val>
            <c:numRef>
              <c:f>'PERFORMANCE TIMELINE'!$C$26:$C$41</c:f>
              <c:numCache>
                <c:formatCode>\$#,##0,,\M</c:formatCode>
                <c:ptCount val="16"/>
                <c:pt idx="0">
                  <c:v>1</c:v>
                </c:pt>
                <c:pt idx="1">
                  <c:v>0.99819999999999998</c:v>
                </c:pt>
                <c:pt idx="2">
                  <c:v>0.996</c:v>
                </c:pt>
                <c:pt idx="3">
                  <c:v>0.98950000000000005</c:v>
                </c:pt>
                <c:pt idx="4">
                  <c:v>0.9778</c:v>
                </c:pt>
                <c:pt idx="5">
                  <c:v>0.97119999999999995</c:v>
                </c:pt>
                <c:pt idx="6">
                  <c:v>0.96340000000000003</c:v>
                </c:pt>
                <c:pt idx="7">
                  <c:v>0.95809999999999995</c:v>
                </c:pt>
                <c:pt idx="8">
                  <c:v>0.95120000000000005</c:v>
                </c:pt>
                <c:pt idx="9">
                  <c:v>0.94479999999999997</c:v>
                </c:pt>
                <c:pt idx="10">
                  <c:v>0.94210000000000005</c:v>
                </c:pt>
                <c:pt idx="11">
                  <c:v>0.94830000000000003</c:v>
                </c:pt>
                <c:pt idx="12">
                  <c:v>0.93559999999999999</c:v>
                </c:pt>
                <c:pt idx="13">
                  <c:v>0.93920000000000003</c:v>
                </c:pt>
                <c:pt idx="14">
                  <c:v>0.95179999999999998</c:v>
                </c:pt>
                <c:pt idx="15">
                  <c:v>0.95627980000000001</c:v>
                </c:pt>
              </c:numCache>
            </c:numRef>
          </c:val>
          <c:smooth val="1"/>
          <c:extLst>
            <c:ext xmlns:c16="http://schemas.microsoft.com/office/drawing/2014/chart" uri="{C3380CC4-5D6E-409C-BE32-E72D297353CC}">
              <c16:uniqueId val="{00000000-B934-43DF-9243-98B4C25AC3BD}"/>
            </c:ext>
          </c:extLst>
        </c:ser>
        <c:ser>
          <c:idx val="1"/>
          <c:order val="1"/>
          <c:tx>
            <c:strRef>
              <c:f>'PERFORMANCE TIMELINE'!$D$25</c:f>
              <c:strCache>
                <c:ptCount val="1"/>
                <c:pt idx="0">
                  <c:v>S&amp;P 500</c:v>
                </c:pt>
              </c:strCache>
            </c:strRef>
          </c:tx>
          <c:spPr>
            <a:ln w="20160">
              <a:solidFill>
                <a:srgbClr val="E74C3C"/>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'PERFORMANCE TIMELINE'!$B$26:$B$41</c:f>
              <c:strCache>
                <c:ptCount val="16"/>
                <c:pt idx="0">
                  <c:v>2026-02-02</c:v>
                </c:pt>
                <c:pt idx="1">
                  <c:v>2026-02-12</c:v>
                </c:pt>
                <c:pt idx="2">
                  <c:v>2026-02-17</c:v>
                </c:pt>
                <c:pt idx="3">
                  <c:v>2026-02-24</c:v>
                </c:pt>
                <c:pt idx="4">
                  <c:v>2026-03-02</c:v>
                </c:pt>
                <c:pt idx="5">
                  <c:v>2026-03-03</c:v>
                </c:pt>
                <c:pt idx="6">
                  <c:v>2026-03-09</c:v>
                </c:pt>
                <c:pt idx="7">
                  <c:v>2026-03-12</c:v>
                </c:pt>
                <c:pt idx="8">
                  <c:v>2026-03-16</c:v>
                </c:pt>
                <c:pt idx="9">
                  <c:v>2026-03-20</c:v>
                </c:pt>
                <c:pt idx="10">
                  <c:v>2026-03-23</c:v>
                </c:pt>
                <c:pt idx="11">
                  <c:v>2026-03-30</c:v>
                </c:pt>
                <c:pt idx="12">
                  <c:v>2026-04-02</c:v>
                </c:pt>
                <c:pt idx="13">
                  <c:v>2026-04-07</c:v>
                </c:pt>
                <c:pt idx="14">
                  <c:v>2026-04-08</c:v>
                </c:pt>
                <c:pt idx="15">
                  <c:v>2026-04-11</c:v>
                </c:pt>
              </c:strCache>
            </c:strRef>
          </c:cat>
          <c:val>
            <c:numRef>
              <c:f>'PERFORMANCE TIMELINE'!$D$26:$D$41</c:f>
              <c:numCache>
                <c:formatCode>\$#,##0,,\M</c:formatCode>
                <c:ptCount val="16"/>
                <c:pt idx="0">
                  <c:v>1</c:v>
                </c:pt>
                <c:pt idx="1">
                  <c:v>0.99115788054763498</c:v>
                </c:pt>
                <c:pt idx="2">
                  <c:v>0.98118683226932502</c:v>
                </c:pt>
                <c:pt idx="3">
                  <c:v>0.96237366453865103</c:v>
                </c:pt>
                <c:pt idx="4">
                  <c:v>0.94790176832477502</c:v>
                </c:pt>
                <c:pt idx="5">
                  <c:v>0.93777114362769698</c:v>
                </c:pt>
                <c:pt idx="6">
                  <c:v>0.92619441958290105</c:v>
                </c:pt>
                <c:pt idx="7">
                  <c:v>0.91895797589702299</c:v>
                </c:pt>
                <c:pt idx="8">
                  <c:v>0.91461670438022402</c:v>
                </c:pt>
                <c:pt idx="9">
                  <c:v>0.90882834235782595</c:v>
                </c:pt>
                <c:pt idx="10">
                  <c:v>0.91172252336902504</c:v>
                </c:pt>
                <c:pt idx="11">
                  <c:v>0.91409535533505604</c:v>
                </c:pt>
                <c:pt idx="12">
                  <c:v>0.88277873094127302</c:v>
                </c:pt>
                <c:pt idx="13">
                  <c:v>0.89725062715514903</c:v>
                </c:pt>
                <c:pt idx="14">
                  <c:v>0.977033880749831</c:v>
                </c:pt>
                <c:pt idx="15">
                  <c:v>0.97632421170735895</c:v>
                </c:pt>
              </c:numCache>
            </c:numRef>
          </c:val>
          <c:smooth val="1"/>
          <c:extLst>
            <c:ext xmlns:c16="http://schemas.microsoft.com/office/drawing/2014/chart" uri="{C3380CC4-5D6E-409C-BE32-E72D297353CC}">
              <c16:uniqueId val="{00000001-B934-43DF-9243-98B4C25AC3BD}"/>
            </c:ext>
          </c:extLst>
        </c:ser>
        <c:ser>
          <c:idx val="2"/>
          <c:order val="2"/>
          <c:tx>
            <c:strRef>
              <c:f>'PERFORMANCE TIMELINE'!$E$25</c:f>
              <c:strCache>
                <c:ptCount val="1"/>
                <c:pt idx="0">
                  <c:v>Multi-Asset Bmk</c:v>
                </c:pt>
              </c:strCache>
            </c:strRef>
          </c:tx>
          <c:spPr>
            <a:ln w="20160">
              <a:solidFill>
                <a:srgbClr val="27AE60"/>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'PERFORMANCE TIMELINE'!$B$26:$B$41</c:f>
              <c:strCache>
                <c:ptCount val="16"/>
                <c:pt idx="0">
                  <c:v>2026-02-02</c:v>
                </c:pt>
                <c:pt idx="1">
                  <c:v>2026-02-12</c:v>
                </c:pt>
                <c:pt idx="2">
                  <c:v>2026-02-17</c:v>
                </c:pt>
                <c:pt idx="3">
                  <c:v>2026-02-24</c:v>
                </c:pt>
                <c:pt idx="4">
                  <c:v>2026-03-02</c:v>
                </c:pt>
                <c:pt idx="5">
                  <c:v>2026-03-03</c:v>
                </c:pt>
                <c:pt idx="6">
                  <c:v>2026-03-09</c:v>
                </c:pt>
                <c:pt idx="7">
                  <c:v>2026-03-12</c:v>
                </c:pt>
                <c:pt idx="8">
                  <c:v>2026-03-16</c:v>
                </c:pt>
                <c:pt idx="9">
                  <c:v>2026-03-20</c:v>
                </c:pt>
                <c:pt idx="10">
                  <c:v>2026-03-23</c:v>
                </c:pt>
                <c:pt idx="11">
                  <c:v>2026-03-30</c:v>
                </c:pt>
                <c:pt idx="12">
                  <c:v>2026-04-02</c:v>
                </c:pt>
                <c:pt idx="13">
                  <c:v>2026-04-07</c:v>
                </c:pt>
                <c:pt idx="14">
                  <c:v>2026-04-08</c:v>
                </c:pt>
                <c:pt idx="15">
                  <c:v>2026-04-11</c:v>
                </c:pt>
              </c:strCache>
            </c:strRef>
          </c:cat>
          <c:val>
            <c:numRef>
              <c:f>'PERFORMANCE TIMELINE'!$E$26:$E$41</c:f>
              <c:numCache>
                <c:formatCode>\$#,##0,,\M</c:formatCode>
                <c:ptCount val="16"/>
                <c:pt idx="0">
                  <c:v>1</c:v>
                </c:pt>
                <c:pt idx="1">
                  <c:v>1.0016894633041999</c:v>
                </c:pt>
                <c:pt idx="2">
                  <c:v>1.0028124536442899</c:v>
                </c:pt>
                <c:pt idx="3">
                  <c:v>0.99949425612343401</c:v>
                </c:pt>
                <c:pt idx="4">
                  <c:v>0.99835732795997101</c:v>
                </c:pt>
                <c:pt idx="5">
                  <c:v>0.99939967803628005</c:v>
                </c:pt>
                <c:pt idx="6">
                  <c:v>1.00270294217496</c:v>
                </c:pt>
                <c:pt idx="7">
                  <c:v>1.00519880811699</c:v>
                </c:pt>
                <c:pt idx="8">
                  <c:v>1.01229316021229</c:v>
                </c:pt>
                <c:pt idx="9">
                  <c:v>1.0216474308111501</c:v>
                </c:pt>
                <c:pt idx="10">
                  <c:v>1.0411783035877</c:v>
                </c:pt>
                <c:pt idx="11">
                  <c:v>1.0634340208330599</c:v>
                </c:pt>
                <c:pt idx="12">
                  <c:v>1.0687702160661301</c:v>
                </c:pt>
                <c:pt idx="13">
                  <c:v>1.0851551229963099</c:v>
                </c:pt>
                <c:pt idx="14">
                  <c:v>1.1343407061100399</c:v>
                </c:pt>
                <c:pt idx="15">
                  <c:v>1.14325892194919</c:v>
                </c:pt>
              </c:numCache>
            </c:numRef>
          </c:val>
          <c:smooth val="1"/>
          <c:extLst>
            <c:ext xmlns:c16="http://schemas.microsoft.com/office/drawing/2014/chart" uri="{C3380CC4-5D6E-409C-BE32-E72D297353CC}">
              <c16:uniqueId val="{00000002-B934-43DF-9243-98B4C25AC3BD}"/>
            </c:ext>
          </c:extLst>
        </c:ser>
        <c:dLbls>
          <c:showLegendKey val="0"/>
          <c:showVal val="0"/>
          <c:showCatName val="0"/>
          <c:showSerName val="0"/>
          <c:showPercent val="0"/>
          <c:showBubbleSize val="0"/>
        </c:dLbls>
        <c:hiLowLines>
          <c:spPr>
            <a:ln w="0">
              <a:noFill/>
            </a:ln>
          </c:spPr>
        </c:hiLowLines>
        <c:smooth val="0"/>
        <c:axId val="54545995"/>
        <c:axId val="31512454"/>
      </c:lineChart>
      <c:catAx>
        <c:axId val="54545995"/>
        <c:scaling>
          <c:orientation val="minMax"/>
        </c:scaling>
        <c:delete val="0"/>
        <c:axPos val="b"/>
        <c:title>
          <c:tx>
            <c:rich>
              <a:bodyPr rot="0"/>
              <a:lstStyle/>
              <a:p>
                <a:pPr>
                  <a:defRPr sz="1000" b="1" strike="noStrike" spc="-1">
                    <a:solidFill>
                      <a:srgbClr val="000000"/>
                    </a:solidFill>
                    <a:latin typeface="Calibri"/>
                  </a:defRPr>
                </a:pPr>
                <a:r>
                  <a:rPr lang="en-GB" sz="1000" b="1" strike="noStrike" spc="-1">
                    <a:solidFill>
                      <a:srgbClr val="000000"/>
                    </a:solidFill>
                    <a:latin typeface="Calibri"/>
                  </a:rPr>
                  <a:t>Date</a:t>
                </a:r>
              </a:p>
            </c:rich>
          </c:tx>
          <c:overlay val="0"/>
          <c:spPr>
            <a:noFill/>
            <a:ln w="0">
              <a:noFill/>
            </a:ln>
          </c:spPr>
        </c:title>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1512454"/>
        <c:crosses val="autoZero"/>
        <c:auto val="1"/>
        <c:lblAlgn val="ctr"/>
        <c:lblOffset val="100"/>
        <c:noMultiLvlLbl val="0"/>
      </c:catAx>
      <c:valAx>
        <c:axId val="3151245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GB" sz="1000" b="1" strike="noStrike" spc="-1">
                    <a:solidFill>
                      <a:srgbClr val="000000"/>
                    </a:solidFill>
                    <a:latin typeface="Calibri"/>
                  </a:rPr>
                  <a:t>Value ($)</a:t>
                </a:r>
              </a:p>
            </c:rich>
          </c:tx>
          <c:overlay val="0"/>
          <c:spPr>
            <a:noFill/>
            <a:ln w="0">
              <a:noFill/>
            </a:ln>
          </c:spPr>
        </c:title>
        <c:numFmt formatCode="\$#,##0,,\M"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4545995"/>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Omega Ratio by Return Threshold</a:t>
            </a:r>
          </a:p>
        </c:rich>
      </c:tx>
      <c:overlay val="0"/>
      <c:spPr>
        <a:noFill/>
        <a:ln w="0">
          <a:noFill/>
        </a:ln>
      </c:spPr>
    </c:title>
    <c:autoTitleDeleted val="0"/>
    <c:plotArea>
      <c:layout/>
      <c:barChart>
        <c:barDir val="col"/>
        <c:grouping val="clustered"/>
        <c:varyColors val="0"/>
        <c:ser>
          <c:idx val="0"/>
          <c:order val="0"/>
          <c:tx>
            <c:strRef>
              <c:f>'TAIL RISK'!$J$17</c:f>
              <c:strCache>
                <c:ptCount val="1"/>
                <c:pt idx="0">
                  <c:v>Omega</c:v>
                </c:pt>
              </c:strCache>
            </c:strRef>
          </c:tx>
          <c:spPr>
            <a:solidFill>
              <a:srgbClr val="4F81BD"/>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'TAIL RISK'!$I$18:$I$26</c:f>
              <c:strCache>
                <c:ptCount val="9"/>
                <c:pt idx="0">
                  <c:v>-5%</c:v>
                </c:pt>
                <c:pt idx="1">
                  <c:v>-3%</c:v>
                </c:pt>
                <c:pt idx="2">
                  <c:v>-2%</c:v>
                </c:pt>
                <c:pt idx="3">
                  <c:v>-1%</c:v>
                </c:pt>
                <c:pt idx="4">
                  <c:v>0%</c:v>
                </c:pt>
                <c:pt idx="5">
                  <c:v>1%</c:v>
                </c:pt>
                <c:pt idx="6">
                  <c:v>2%</c:v>
                </c:pt>
                <c:pt idx="7">
                  <c:v>3%</c:v>
                </c:pt>
                <c:pt idx="8">
                  <c:v>5%</c:v>
                </c:pt>
              </c:strCache>
            </c:strRef>
          </c:cat>
          <c:val>
            <c:numRef>
              <c:f>'TAIL RISK'!$J$18:$J$26</c:f>
              <c:numCache>
                <c:formatCode>General</c:formatCode>
                <c:ptCount val="9"/>
                <c:pt idx="0">
                  <c:v>3</c:v>
                </c:pt>
                <c:pt idx="1">
                  <c:v>3</c:v>
                </c:pt>
                <c:pt idx="2">
                  <c:v>3</c:v>
                </c:pt>
                <c:pt idx="3">
                  <c:v>3</c:v>
                </c:pt>
                <c:pt idx="4">
                  <c:v>0.16600000000000001</c:v>
                </c:pt>
                <c:pt idx="5">
                  <c:v>0</c:v>
                </c:pt>
                <c:pt idx="6">
                  <c:v>0</c:v>
                </c:pt>
                <c:pt idx="7">
                  <c:v>0</c:v>
                </c:pt>
                <c:pt idx="8">
                  <c:v>0</c:v>
                </c:pt>
              </c:numCache>
            </c:numRef>
          </c:val>
          <c:extLst>
            <c:ext xmlns:c16="http://schemas.microsoft.com/office/drawing/2014/chart" uri="{C3380CC4-5D6E-409C-BE32-E72D297353CC}">
              <c16:uniqueId val="{00000000-7771-40F7-9F6F-B3FD5DAA1F10}"/>
            </c:ext>
          </c:extLst>
        </c:ser>
        <c:dLbls>
          <c:showLegendKey val="0"/>
          <c:showVal val="0"/>
          <c:showCatName val="0"/>
          <c:showSerName val="0"/>
          <c:showPercent val="0"/>
          <c:showBubbleSize val="0"/>
        </c:dLbls>
        <c:gapWidth val="150"/>
        <c:axId val="10280731"/>
        <c:axId val="90272042"/>
      </c:barChart>
      <c:catAx>
        <c:axId val="10280731"/>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0272042"/>
        <c:crosses val="autoZero"/>
        <c:auto val="1"/>
        <c:lblAlgn val="ctr"/>
        <c:lblOffset val="100"/>
        <c:noMultiLvlLbl val="0"/>
      </c:catAx>
      <c:valAx>
        <c:axId val="90272042"/>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GB" sz="1000" b="1" strike="noStrike" spc="-1">
                    <a:solidFill>
                      <a:srgbClr val="000000"/>
                    </a:solidFill>
                    <a:latin typeface="Calibri"/>
                  </a:rPr>
                  <a:t>Omega Ratio</a:t>
                </a:r>
              </a:p>
            </c:rich>
          </c:tx>
          <c:overlay val="0"/>
          <c:spPr>
            <a:noFill/>
            <a:ln w="0">
              <a:noFill/>
            </a:ln>
          </c:spPr>
        </c:title>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0280731"/>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Regime Returns: Portfolio vs S&amp;P 500</a:t>
            </a:r>
          </a:p>
        </c:rich>
      </c:tx>
      <c:overlay val="0"/>
      <c:spPr>
        <a:noFill/>
        <a:ln w="0">
          <a:noFill/>
        </a:ln>
      </c:spPr>
    </c:title>
    <c:autoTitleDeleted val="0"/>
    <c:plotArea>
      <c:layout/>
      <c:barChart>
        <c:barDir val="col"/>
        <c:grouping val="clustered"/>
        <c:varyColors val="0"/>
        <c:ser>
          <c:idx val="0"/>
          <c:order val="0"/>
          <c:tx>
            <c:strRef>
              <c:f>'REGIME ANALYSIS'!$B$15</c:f>
              <c:strCache>
                <c:ptCount val="1"/>
                <c:pt idx="0">
                  <c:v>Portfolio</c:v>
                </c:pt>
              </c:strCache>
            </c:strRef>
          </c:tx>
          <c:spPr>
            <a:solidFill>
              <a:srgbClr val="0D1B2A"/>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'REGIME ANALYSIS'!$A$16:$A$22</c:f>
              <c:strCache>
                <c:ptCount val="7"/>
                <c:pt idx="0">
                  <c:v>R1: Bull Pre-Deploy</c:v>
                </c:pt>
                <c:pt idx="1">
                  <c:v>R2: Bull→Correct</c:v>
                </c:pt>
                <c:pt idx="2">
                  <c:v>R3: Correction</c:v>
                </c:pt>
                <c:pt idx="3">
                  <c:v>R4: Capitulation</c:v>
                </c:pt>
                <c:pt idx="4">
                  <c:v>R5: Policy Shock</c:v>
                </c:pt>
                <c:pt idx="5">
                  <c:v>R6: Recovery</c:v>
                </c:pt>
                <c:pt idx="6">
                  <c:v>R7: Reconstruct</c:v>
                </c:pt>
              </c:strCache>
            </c:strRef>
          </c:cat>
          <c:val>
            <c:numRef>
              <c:f>'REGIME ANALYSIS'!$B$16:$B$22</c:f>
              <c:numCache>
                <c:formatCode>0.0%</c:formatCode>
                <c:ptCount val="7"/>
                <c:pt idx="0">
                  <c:v>0</c:v>
                </c:pt>
                <c:pt idx="1">
                  <c:v>-2.1999999999999999E-2</c:v>
                </c:pt>
                <c:pt idx="2">
                  <c:v>-4.4999999999999998E-2</c:v>
                </c:pt>
                <c:pt idx="3">
                  <c:v>-8.9999999999999993E-3</c:v>
                </c:pt>
                <c:pt idx="4">
                  <c:v>-1.2999999999999999E-2</c:v>
                </c:pt>
                <c:pt idx="5">
                  <c:v>4.0000000000000001E-3</c:v>
                </c:pt>
                <c:pt idx="6">
                  <c:v>5.0000000000000001E-3</c:v>
                </c:pt>
              </c:numCache>
            </c:numRef>
          </c:val>
          <c:extLst>
            <c:ext xmlns:c16="http://schemas.microsoft.com/office/drawing/2014/chart" uri="{C3380CC4-5D6E-409C-BE32-E72D297353CC}">
              <c16:uniqueId val="{00000000-F249-4F90-949A-583CEA966034}"/>
            </c:ext>
          </c:extLst>
        </c:ser>
        <c:ser>
          <c:idx val="1"/>
          <c:order val="1"/>
          <c:tx>
            <c:strRef>
              <c:f>'REGIME ANALYSIS'!$C$15</c:f>
              <c:strCache>
                <c:ptCount val="1"/>
                <c:pt idx="0">
                  <c:v>S&amp;P 500</c:v>
                </c:pt>
              </c:strCache>
            </c:strRef>
          </c:tx>
          <c:spPr>
            <a:solidFill>
              <a:srgbClr val="E74C3C"/>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'REGIME ANALYSIS'!$A$16:$A$22</c:f>
              <c:strCache>
                <c:ptCount val="7"/>
                <c:pt idx="0">
                  <c:v>R1: Bull Pre-Deploy</c:v>
                </c:pt>
                <c:pt idx="1">
                  <c:v>R2: Bull→Correct</c:v>
                </c:pt>
                <c:pt idx="2">
                  <c:v>R3: Correction</c:v>
                </c:pt>
                <c:pt idx="3">
                  <c:v>R4: Capitulation</c:v>
                </c:pt>
                <c:pt idx="4">
                  <c:v>R5: Policy Shock</c:v>
                </c:pt>
                <c:pt idx="5">
                  <c:v>R6: Recovery</c:v>
                </c:pt>
                <c:pt idx="6">
                  <c:v>R7: Reconstruct</c:v>
                </c:pt>
              </c:strCache>
            </c:strRef>
          </c:cat>
          <c:val>
            <c:numRef>
              <c:f>'REGIME ANALYSIS'!$C$16:$C$22</c:f>
              <c:numCache>
                <c:formatCode>0.0%</c:formatCode>
                <c:ptCount val="7"/>
                <c:pt idx="0">
                  <c:v>0</c:v>
                </c:pt>
                <c:pt idx="1">
                  <c:v>-2.7E-2</c:v>
                </c:pt>
                <c:pt idx="2">
                  <c:v>-5.0999999999999997E-2</c:v>
                </c:pt>
                <c:pt idx="3">
                  <c:v>-3.2000000000000001E-2</c:v>
                </c:pt>
                <c:pt idx="4">
                  <c:v>7.4999999999999997E-2</c:v>
                </c:pt>
                <c:pt idx="5">
                  <c:v>2.8000000000000001E-2</c:v>
                </c:pt>
                <c:pt idx="6">
                  <c:v>1.4999999999999999E-2</c:v>
                </c:pt>
              </c:numCache>
            </c:numRef>
          </c:val>
          <c:extLst>
            <c:ext xmlns:c16="http://schemas.microsoft.com/office/drawing/2014/chart" uri="{C3380CC4-5D6E-409C-BE32-E72D297353CC}">
              <c16:uniqueId val="{00000001-F249-4F90-949A-583CEA966034}"/>
            </c:ext>
          </c:extLst>
        </c:ser>
        <c:dLbls>
          <c:showLegendKey val="0"/>
          <c:showVal val="0"/>
          <c:showCatName val="0"/>
          <c:showSerName val="0"/>
          <c:showPercent val="0"/>
          <c:showBubbleSize val="0"/>
        </c:dLbls>
        <c:gapWidth val="150"/>
        <c:axId val="73389789"/>
        <c:axId val="6928096"/>
      </c:barChart>
      <c:catAx>
        <c:axId val="73389789"/>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928096"/>
        <c:crosses val="autoZero"/>
        <c:auto val="1"/>
        <c:lblAlgn val="ctr"/>
        <c:lblOffset val="100"/>
        <c:noMultiLvlLbl val="0"/>
      </c:catAx>
      <c:valAx>
        <c:axId val="6928096"/>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3389789"/>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6">
  <a:schemeClr val="accent6"/>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16</xdr:col>
      <xdr:colOff>49968</xdr:colOff>
      <xdr:row>7</xdr:row>
      <xdr:rowOff>37476</xdr:rowOff>
    </xdr:from>
    <xdr:to>
      <xdr:col>21</xdr:col>
      <xdr:colOff>249837</xdr:colOff>
      <xdr:row>21</xdr:row>
      <xdr:rowOff>151152</xdr:rowOff>
    </xdr:to>
    <xdr:pic>
      <xdr:nvPicPr>
        <xdr:cNvPr id="2" name="Picture 1" descr="Discover 7 Funny Brownie Memes and funny ideas | funny pictures, bones  funny, laughter and more">
          <a:extLst>
            <a:ext uri="{FF2B5EF4-FFF2-40B4-BE49-F238E27FC236}">
              <a16:creationId xmlns:a16="http://schemas.microsoft.com/office/drawing/2014/main" id="{3D0CC285-6048-5E7C-0643-B82622934C0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398" t="10925" r="4384" b="9228"/>
        <a:stretch>
          <a:fillRect/>
        </a:stretch>
      </xdr:blipFill>
      <xdr:spPr bwMode="auto">
        <a:xfrm>
          <a:off x="12954001" y="2823148"/>
          <a:ext cx="4022360" cy="464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251460</xdr:colOff>
      <xdr:row>27</xdr:row>
      <xdr:rowOff>0</xdr:rowOff>
    </xdr:from>
    <xdr:ext cx="6957060" cy="5196840"/>
    <xdr:graphicFrame macro="">
      <xdr:nvGraphicFramePr>
        <xdr:cNvPr id="4" name="Chart 1">
          <a:extLst>
            <a:ext uri="{FF2B5EF4-FFF2-40B4-BE49-F238E27FC236}">
              <a16:creationId xmlns:a16="http://schemas.microsoft.com/office/drawing/2014/main" id="{D497921C-B5AA-4CBE-A3CB-B3327D2C4A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670560</xdr:colOff>
      <xdr:row>27</xdr:row>
      <xdr:rowOff>30480</xdr:rowOff>
    </xdr:from>
    <xdr:ext cx="7016760" cy="4841640"/>
    <xdr:graphicFrame macro="">
      <xdr:nvGraphicFramePr>
        <xdr:cNvPr id="6" name="Chart 2">
          <a:extLst>
            <a:ext uri="{FF2B5EF4-FFF2-40B4-BE49-F238E27FC236}">
              <a16:creationId xmlns:a16="http://schemas.microsoft.com/office/drawing/2014/main" id="{C2953D6A-2E0F-4F7F-A01C-A66AB0C8E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579120</xdr:colOff>
      <xdr:row>21</xdr:row>
      <xdr:rowOff>0</xdr:rowOff>
    </xdr:from>
    <xdr:ext cx="9113940" cy="4877880"/>
    <xdr:graphicFrame macro="">
      <xdr:nvGraphicFramePr>
        <xdr:cNvPr id="6" name="Chart 1">
          <a:extLst>
            <a:ext uri="{FF2B5EF4-FFF2-40B4-BE49-F238E27FC236}">
              <a16:creationId xmlns:a16="http://schemas.microsoft.com/office/drawing/2014/main" id="{CC3F8F64-1ABF-4014-BF38-913576EE79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2</xdr:row>
      <xdr:rowOff>0</xdr:rowOff>
    </xdr:from>
    <xdr:ext cx="5603400" cy="3542280"/>
    <xdr:graphicFrame macro="">
      <xdr:nvGraphicFramePr>
        <xdr:cNvPr id="2" name="Chart 1">
          <a:extLst>
            <a:ext uri="{FF2B5EF4-FFF2-40B4-BE49-F238E27FC236}">
              <a16:creationId xmlns:a16="http://schemas.microsoft.com/office/drawing/2014/main" id="{ECD9ACDB-8DF7-497F-9A81-294CAFF84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16</xdr:row>
      <xdr:rowOff>0</xdr:rowOff>
    </xdr:from>
    <xdr:ext cx="7717680" cy="4171200"/>
    <xdr:graphicFrame macro="">
      <xdr:nvGraphicFramePr>
        <xdr:cNvPr id="2" name="Chart 1">
          <a:extLst>
            <a:ext uri="{FF2B5EF4-FFF2-40B4-BE49-F238E27FC236}">
              <a16:creationId xmlns:a16="http://schemas.microsoft.com/office/drawing/2014/main" id="{2F12FAE5-4272-4305-9A13-3FB832FCAE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D491749-9FA6-4C2D-A82F-B78456C80333}" autoFormatId="16" applyNumberFormats="0" applyBorderFormats="0" applyFontFormats="0" applyPatternFormats="0" applyAlignmentFormats="0" applyWidthHeightFormats="0">
  <queryTableRefresh nextId="3">
    <queryTableFields count="2">
      <queryTableField id="1" name="AssetClass" tableColumnId="1"/>
      <queryTableField id="2" name="Value" tableColumnId="2"/>
    </queryTableFields>
  </queryTableRefresh>
</queryTable>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imageurl">
      <keyFlags>
        <key name="Blip Identifier">
          <flag name="ShowInCardView"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richvalue.xml><?xml version="1.0" encoding="utf-8"?>
<rvData xmlns="http://schemas.microsoft.com/office/spreadsheetml/2017/richdata" count="62">
  <rv s="0">
    <v>0</v>
    <v>5</v>
  </rv>
  <rv s="1">
    <v>https://www.bing.com/financeapi/forcetrigger?t=a21ck2&amp;q=ARCX%3aPSQ&amp;form=skydnc</v>
    <v>Learn more on Bing</v>
  </rv>
  <rv s="2">
    <v>en-GB</v>
    <v>a21ck2</v>
    <v>268435456</v>
    <v>1</v>
    <v>Powered by Refinitiv</v>
    <v>0</v>
    <v>ProShares:Sht QQQ (ARCX:PSQ)</v>
    <v>2</v>
    <v>3</v>
    <v>Finance</v>
    <v>4</v>
    <v>43.576300000000003</v>
    <v>29.24</v>
    <v>-0.93799999999999994</v>
    <v>-0.22</v>
    <v>-7.2269999999999999E-3</v>
    <v>USD</v>
    <v>NYSE Arca</v>
    <v>ARCX</v>
    <v>9.4999999999999998E-3</v>
    <v>30.59</v>
    <v>ETF</v>
    <v>46125.812174687497</v>
    <v>1</v>
    <v>30.22</v>
    <v>805002398.15999997</v>
    <v>ProShares:Sht QQQ</v>
    <v>30.51</v>
    <v>30.44</v>
    <v>30.22</v>
    <v>PSQ</v>
    <v>ProShares:Sht QQQ (ARCX:PSQ)</v>
    <v>7708548</v>
    <v>12401882</v>
  </rv>
  <rv s="3">
    <v>2</v>
  </rv>
  <rv s="1">
    <v>https://www.bing.com/financeapi/forcetrigger?t=a267oc&amp;q=ARCX%3aXLE&amp;form=skydnc</v>
    <v>Learn more on Bing</v>
  </rv>
  <rv s="2">
    <v>en-GB</v>
    <v>a267oc</v>
    <v>268435456</v>
    <v>1</v>
    <v>Powered by Refinitiv</v>
    <v>0</v>
    <v>Sel Sector:Enrgy SS SPDR (ARCX:XLE)</v>
    <v>2</v>
    <v>3</v>
    <v>Finance</v>
    <v>4</v>
    <v>63.46</v>
    <v>39.19</v>
    <v>1.1061000000000001</v>
    <v>-0.17499999999999999</v>
    <v>-3.0730000000000002E-3</v>
    <v>USD</v>
    <v>NYSE Arca</v>
    <v>ARCX</v>
    <v>8.0000000000000004E-4</v>
    <v>57.72</v>
    <v>ETF</v>
    <v>46125.812157522654</v>
    <v>4</v>
    <v>56.645000000000003</v>
    <v>43603133295.529999</v>
    <v>Sel Sector:Enrgy SS SPDR</v>
    <v>57.61</v>
    <v>56.94</v>
    <v>56.765000000000001</v>
    <v>XLE</v>
    <v>Sel Sector:Enrgy SS SPDR (ARCX:XLE)</v>
    <v>37768843</v>
    <v>60119307</v>
  </rv>
  <rv s="3">
    <v>5</v>
  </rv>
  <rv s="1">
    <v>https://www.bing.com/financeapi/forcetrigger?t=a268f2&amp;q=ARCX%3aXLU&amp;form=skydnc</v>
    <v>Learn more on Bing</v>
  </rv>
  <rv s="2">
    <v>en-GB</v>
    <v>a268f2</v>
    <v>268435456</v>
    <v>1</v>
    <v>Powered by Refinitiv</v>
    <v>0</v>
    <v>Sel Sector:Utl SS SPDR (ARCX:XLU)</v>
    <v>2</v>
    <v>3</v>
    <v>Finance</v>
    <v>4</v>
    <v>47.8</v>
    <v>37.515000000000001</v>
    <v>0.99760000000000004</v>
    <v>-0.64</v>
    <v>-1.3629E-2</v>
    <v>USD</v>
    <v>NYSE Arca</v>
    <v>ARCX</v>
    <v>8.0000000000000004E-4</v>
    <v>46.878500000000003</v>
    <v>ETF</v>
    <v>46125.812143390627</v>
    <v>7</v>
    <v>46.12</v>
    <v>24418901907.66</v>
    <v>Sel Sector:Utl SS SPDR</v>
    <v>46.83</v>
    <v>46.96</v>
    <v>46.32</v>
    <v>XLU</v>
    <v>Sel Sector:Utl SS SPDR (ARCX:XLU)</v>
    <v>13971348</v>
    <v>25217207</v>
  </rv>
  <rv s="3">
    <v>8</v>
  </rv>
  <rv s="1">
    <v>https://www.bing.com/financeapi/forcetrigger?t=a22vim&amp;q=ARCX%3aSH&amp;form=skydnc</v>
    <v>Learn more on Bing</v>
  </rv>
  <rv s="2">
    <v>en-GB</v>
    <v>a22vim</v>
    <v>268435456</v>
    <v>1</v>
    <v>Powered by Refinitiv</v>
    <v>0</v>
    <v>ProShares:Short S&amp;P500 (ARCX:SH)</v>
    <v>2</v>
    <v>3</v>
    <v>Finance</v>
    <v>4</v>
    <v>48.32</v>
    <v>35.340000000000003</v>
    <v>-0.9778</v>
    <v>-0.23499999999999999</v>
    <v>-6.4649999999999994E-3</v>
    <v>USD</v>
    <v>NYSE Arca</v>
    <v>ARCX</v>
    <v>8.8999999999999999E-3</v>
    <v>36.5</v>
    <v>ETF</v>
    <v>46125.812129941405</v>
    <v>10</v>
    <v>36.11</v>
    <v>1560382904.5</v>
    <v>ProShares:Short S&amp;P500</v>
    <v>36.44</v>
    <v>36.35</v>
    <v>36.115000000000002</v>
    <v>SH</v>
    <v>ProShares:Short S&amp;P500 (ARCX:SH)</v>
    <v>7199797</v>
    <v>16911493</v>
  </rv>
  <rv s="3">
    <v>11</v>
  </rv>
  <rv s="1">
    <v>https://www.bing.com/financeapi/forcetrigger?t=a2686h&amp;q=ARCX%3aXLP&amp;form=skydnc</v>
    <v>Learn more on Bing</v>
  </rv>
  <rv s="2">
    <v>en-GB</v>
    <v>a2686h</v>
    <v>268435456</v>
    <v>1</v>
    <v>Powered by Refinitiv</v>
    <v>0</v>
    <v>Sel Sector:C SSS SPDR I (ARCX:XLP)</v>
    <v>2</v>
    <v>3</v>
    <v>Finance</v>
    <v>4</v>
    <v>90.14</v>
    <v>75.16</v>
    <v>0.99080000000000001</v>
    <v>-0.875</v>
    <v>-1.0623E-2</v>
    <v>USD</v>
    <v>NYSE Arca</v>
    <v>ARCX</v>
    <v>8.0000000000000004E-4</v>
    <v>82.23</v>
    <v>ETF</v>
    <v>46125.812175277344</v>
    <v>13</v>
    <v>81.064999999999998</v>
    <v>15480581181.4</v>
    <v>Sel Sector:C SSS SPDR I</v>
    <v>82.18</v>
    <v>82.37</v>
    <v>81.495000000000005</v>
    <v>XLP</v>
    <v>Sel Sector:C SSS SPDR I (ARCX:XLP)</v>
    <v>7075843</v>
    <v>17510607</v>
  </rv>
  <rv s="3">
    <v>14</v>
  </rv>
  <rv s="1">
    <v>https://www.bing.com/financeapi/forcetrigger?t=a1v4jc&amp;q=XNAS%3aIBB&amp;form=skydnc</v>
    <v>Learn more on Bing</v>
  </rv>
  <rv s="2">
    <v>en-GB</v>
    <v>a1v4jc</v>
    <v>268435456</v>
    <v>1</v>
    <v>Powered by Refinitiv</v>
    <v>0</v>
    <v>iShares:Biotechnology (XNAS:IBB)</v>
    <v>2</v>
    <v>3</v>
    <v>Finance</v>
    <v>4</v>
    <v>179.64</v>
    <v>116.25</v>
    <v>0.93300000000000005</v>
    <v>2.66</v>
    <v>1.5705E-2</v>
    <v>USD</v>
    <v>Nasdaq Stock Market</v>
    <v>XNAS</v>
    <v>4.4000000000000003E-3</v>
    <v>173.35499999999999</v>
    <v>ETF</v>
    <v>46125.812149872654</v>
    <v>16</v>
    <v>170.17500000000001</v>
    <v>8122660512.6800003</v>
    <v>iShares:Biotechnology</v>
    <v>170.35</v>
    <v>169.37</v>
    <v>172.03</v>
    <v>IBB</v>
    <v>iShares:Biotechnology (XNAS:IBB)</v>
    <v>1002847</v>
    <v>1633808</v>
  </rv>
  <rv s="3">
    <v>17</v>
  </rv>
  <rv s="1">
    <v>https://www.bing.com/financeapi/forcetrigger?t=a1twnm&amp;q=ARCX%3aGLD&amp;form=skydnc</v>
    <v>Learn more on Bing</v>
  </rv>
  <rv s="2">
    <v>en-GB</v>
    <v>a1twnm</v>
    <v>268435456</v>
    <v>1</v>
    <v>Powered by Refinitiv</v>
    <v>0</v>
    <v>SPDR Gold (ARCX:GLD)</v>
    <v>2</v>
    <v>3</v>
    <v>Finance</v>
    <v>4</v>
    <v>509.7</v>
    <v>291.77999999999997</v>
    <v>0.82499999999999996</v>
    <v>-1.56</v>
    <v>-3.5690000000000001E-3</v>
    <v>USD</v>
    <v>NYSE Arca</v>
    <v>ARCX</v>
    <v>4.0000000000000001E-3</v>
    <v>436.2</v>
    <v>ETF</v>
    <v>46125.812158402347</v>
    <v>19</v>
    <v>431.65010000000001</v>
    <v>155110824523.87</v>
    <v>SPDR Gold</v>
    <v>434.86</v>
    <v>437.13</v>
    <v>435.57</v>
    <v>GLD</v>
    <v>SPDR Gold (ARCX:GLD)</v>
    <v>4410270</v>
    <v>13291530</v>
  </rv>
  <rv s="3">
    <v>20</v>
  </rv>
  <rv s="1">
    <v>https://www.bing.com/financeapi/forcetrigger?t=a1wzw7&amp;q=XNYS%3aLMT&amp;form=skydnc</v>
    <v>Learn more on Bing</v>
  </rv>
  <rv s="4">
    <v>en-GB</v>
    <v>a1wzw7</v>
    <v>268435456</v>
    <v>1</v>
    <v>Powered by Refinitiv</v>
    <v>5</v>
    <v>LOCKHEED MARTIN CORPORATION (XNYS:LMT)</v>
    <v>6</v>
    <v>7</v>
    <v>Finance</v>
    <v>8</v>
    <v>692</v>
    <v>410.11</v>
    <v>0.23569999999999999</v>
    <v>4.5599999999999996</v>
    <v>7.43E-3</v>
    <v>USD</v>
    <v>Lockheed Martin Corporation is a global aerospace and defense company. The Company is engaged in the research, design, development, manufacture, integration and sustainment of advanced technology systems, products and services. Its segments include Aeronautics, Missiles and Fire Control (MFC), Rotary and Mission Systems (RMS) and Space. Aeronautics segment is engaged in the research, design, development, manufacture, integration, sustainment, support and upgrade of advanced military aircraft. MFC segment provides air and missile defense systems, manned and unmanned ground vehicles, energy management solutions, and others. RMS segment designs, manufactures, services and supports various military and commercial helicopters, surface ships, sea and land-based missile defense systems, and others. Its Space segment is engaged in the research and design, development, engineering and production of satellites, space transportation systems, and strategic, advanced strike, and defensive systems.</v>
    <v>123000</v>
    <v>New York Stock Exchange</v>
    <v>XNYS</v>
    <v>XNYS</v>
    <v>6801 ROCKLEDGE DR, BETHESDA, MD, 20817 US</v>
    <v>622.51</v>
    <v>Aerospace &amp; Defense</v>
    <v>Stock</v>
    <v>46125.812193193749</v>
    <v>22</v>
    <v>615.16</v>
    <v>142490107188</v>
    <v>LOCKHEED MARTIN CORPORATION</v>
    <v>LOCKHEED MARTIN CORPORATION</v>
    <v>616.42999999999995</v>
    <v>28.7758</v>
    <v>613.72</v>
    <v>618.28</v>
    <v>230462100</v>
    <v>LMT</v>
    <v>LOCKHEED MARTIN CORPORATION (XNYS:LMT)</v>
    <v>393410</v>
    <v>1509366</v>
    <v>1994</v>
  </rv>
  <rv s="3">
    <v>23</v>
  </rv>
  <rv s="1">
    <v>https://www.bing.com/financeapi/forcetrigger?t=a1y4oc&amp;q=XNAS%3aMU&amp;form=skydnc</v>
    <v>Learn more on Bing</v>
  </rv>
  <rv s="4">
    <v>en-GB</v>
    <v>a1y4oc</v>
    <v>268435456</v>
    <v>1</v>
    <v>Powered by Refinitiv</v>
    <v>5</v>
    <v>MICRON TECHNOLOGY, INC. (XNAS:MU)</v>
    <v>6</v>
    <v>7</v>
    <v>Finance</v>
    <v>8</v>
    <v>471.34</v>
    <v>65.644999999999996</v>
    <v>1.7027000000000001</v>
    <v>2.54</v>
    <v>6.0390000000000001E-3</v>
    <v>USD</v>
    <v>Micron Technology, Inc. provides memory and storage solutions. The Company delivers a portfolio of high-performance dynamic random-access memory (DRAM), NAND, and NOR memory and storage products through its Micron and Crucial brands. The Company's products enable advancing in artificial intelligence (AI) and compute-intensive applications. Its segments include Cloud Memory Business Unit (CMBU), Core Data Center Business Unit (CDBU), Mobile and Client Business Unit (MCBU) and Automotive and Embedded Business Unit (AEBU). CMBU is focused on memory solutions for large hyperscale cloud customers, and high bandwidth memory (HBM) for all data center customers. CDBU is focused on memory solutions for mid-tier cloud, enterprise, and OEM data center customers and storage solutions for all data center customers. MCBU is focused on memory and storage solutions for mobile and client segments. AEBU is focused on memory and storage solutions for the automotive, industrial, and consumer segments.</v>
    <v>53000</v>
    <v>Nasdaq Stock Market</v>
    <v>XNAS</v>
    <v>XNAS</v>
    <v>8000 S Federal Way, Po Box 6, BOISE, ID, 83716-9632 US</v>
    <v>425.13</v>
    <v>Semiconductors &amp; Semiconductor Equipment</v>
    <v>Stock</v>
    <v>46125.812208240626</v>
    <v>25</v>
    <v>408.5</v>
    <v>477178087420</v>
    <v>MICRON TECHNOLOGY, INC.</v>
    <v>MICRON TECHNOLOGY, INC.</v>
    <v>416.7</v>
    <v>19.976600000000001</v>
    <v>420.59</v>
    <v>423.13</v>
    <v>1127734000</v>
    <v>MU</v>
    <v>MICRON TECHNOLOGY, INC. (XNAS:MU)</v>
    <v>29557535</v>
    <v>49115281</v>
    <v>1984</v>
  </rv>
  <rv s="3">
    <v>26</v>
  </rv>
  <rv s="1">
    <v>https://www.bing.com/financeapi/forcetrigger?t=a1vtr7&amp;q=BATS%3aITA&amp;form=skydnc</v>
    <v>Learn more on Bing</v>
  </rv>
  <rv s="2">
    <v>en-GB</v>
    <v>a1vtr7</v>
    <v>268435456</v>
    <v>1</v>
    <v>Powered by Refinitiv</v>
    <v>0</v>
    <v>iShares:US Aer&amp;Def ETF (BATS:ITA)</v>
    <v>2</v>
    <v>3</v>
    <v>Finance</v>
    <v>4</v>
    <v>250.65</v>
    <v>143.47999999999999</v>
    <v>0.98480000000000001</v>
    <v>2.7896000000000001</v>
    <v>1.2148000000000001E-2</v>
    <v>USD</v>
    <v>CBOE BZX Exchange</v>
    <v>BATS</v>
    <v>3.8E-3</v>
    <v>232.47</v>
    <v>ETF</v>
    <v>46125.812185937502</v>
    <v>28</v>
    <v>228.52</v>
    <v>13488702433.34</v>
    <v>iShares:US Aer&amp;Def ETF</v>
    <v>229.465</v>
    <v>229.64</v>
    <v>232.42959999999999</v>
    <v>ITA</v>
    <v>iShares:US Aer&amp;Def ETF (BATS:ITA)</v>
    <v>518750</v>
    <v>1442563</v>
  </rv>
  <rv s="3">
    <v>29</v>
  </rv>
  <rv s="1">
    <v>https://www.bing.com/financeapi/forcetrigger?t=a269ec&amp;q=XNYS%3aXOM&amp;form=skydnc</v>
    <v>Learn more on Bing</v>
  </rv>
  <rv s="4">
    <v>en-GB</v>
    <v>a269ec</v>
    <v>268435456</v>
    <v>1</v>
    <v>Powered by Refinitiv</v>
    <v>5</v>
    <v>EXXON MOBIL CORPORATION (XNYS:XOM)</v>
    <v>6</v>
    <v>7</v>
    <v>Finance</v>
    <v>8</v>
    <v>176.41</v>
    <v>101.185</v>
    <v>0.25080000000000002</v>
    <v>-0.87</v>
    <v>-5.705E-3</v>
    <v>USD</v>
    <v>Exxon Mobil Corporation is an energy provider and chemical manufacturer. The Company’s principal business involves exploration for, and production of, crude oil and natural gas; the manufacture, trade, transport and sale of crude oil, natural gas, petroleum products, petrochemicals and a wide variety of specialty products; and pursuit of lower-emission and other new business opportunities, including carbon capture and storage, hydrogen, lower-emission fuels, Proxxima systems, carbon materials, and lithium. Its Upstream segment explores for and produces crude oil and natural gas. The Energy Products, Chemical Products, and Specialty Products segments manufacture and sell petroleum products and petrochemicals. Energy Products segment includes fuels, aromatics, and catalysts and licensing. Chemical Products segment consists of olefins, polyolefins, and intermediates. Specialty Products segment includes finished lubricants, basestocks and waxes, synthetics, and elastomers and resins.</v>
    <v>58000</v>
    <v>New York Stock Exchange</v>
    <v>XNYS</v>
    <v>XNYS</v>
    <v>22777 SPRINGWOODS VILLAGE PARKWAY, SPRING, TX, 77389-1425 US</v>
    <v>154.62</v>
    <v>Oil &amp; Gas</v>
    <v>Stock</v>
    <v>46125.812189096876</v>
    <v>31</v>
    <v>151.28</v>
    <v>630300758400</v>
    <v>EXXON MOBIL CORPORATION</v>
    <v>EXXON MOBIL CORPORATION</v>
    <v>153.58000000000001</v>
    <v>22.698899999999998</v>
    <v>152.51</v>
    <v>151.63999999999999</v>
    <v>4156560000</v>
    <v>XOM</v>
    <v>EXXON MOBIL CORPORATION (XNYS:XOM)</v>
    <v>12056426</v>
    <v>25468114</v>
    <v>1882</v>
  </rv>
  <rv s="3">
    <v>32</v>
  </rv>
  <rv s="1">
    <v>https://www.bing.com/financeapi/forcetrigger?t=a1mnur&amp;q=XNYS%3aAA&amp;form=skydnc</v>
    <v>Learn more on Bing</v>
  </rv>
  <rv s="4">
    <v>en-GB</v>
    <v>a1mnur</v>
    <v>268435456</v>
    <v>1</v>
    <v>Powered by Refinitiv</v>
    <v>5</v>
    <v>ALCOA CORPORATION (XNYS:AA)</v>
    <v>6</v>
    <v>7</v>
    <v>Finance</v>
    <v>8</v>
    <v>75.6999</v>
    <v>22.68</v>
    <v>1.6909000000000001</v>
    <v>-2.2499999999999999E-2</v>
    <v>-3.0810000000000001E-4</v>
    <v>USD</v>
    <v>Alcoa Corporation is a vertically integrated aluminum company comprised of bauxite mining, alumina refining, aluminum production (smelting and casting), and energy generation. The Company’s operations are comprised of two business segments: Alumina and Aluminum. The Alumina segment primarily consists of its bauxite mines and alumina refineries, which generally include the mining of bauxite and other aluminous ores, as well as the refining, production, and sale of smelter grade and non-metallurgical alumina. The alumina produced by this segment is sold to internal and external aluminum smelter customers; a portion of the alumina is sold to external customers who process it into industrial chemical products. The Aluminum segment consists of the Company’s aluminum smelting and casting operations along with the Company’s energy production assets in Brazil, Canada, and the United States. It has direct and indirect ownership of 26 operating locations across nine countries on six continents.</v>
    <v>14900</v>
    <v>New York Stock Exchange</v>
    <v>XNYS</v>
    <v>XNYS</v>
    <v>201 Isabella Street, Suite 500, PITTSBURGH, PA, 15212 US</v>
    <v>74.47</v>
    <v>Metals &amp; Mining</v>
    <v>Stock</v>
    <v>46125.812192568752</v>
    <v>34</v>
    <v>72.489999999999995</v>
    <v>19263948769</v>
    <v>ALCOA CORPORATION</v>
    <v>ALCOA CORPORATION</v>
    <v>73</v>
    <v>16.464600000000001</v>
    <v>73.03</v>
    <v>73.007499999999993</v>
    <v>263862600</v>
    <v>AA</v>
    <v>ALCOA CORPORATION (XNYS:AA)</v>
    <v>2228422</v>
    <v>6327223</v>
    <v>2016</v>
  </rv>
  <rv s="3">
    <v>35</v>
  </rv>
  <rv s="1">
    <v>https://www.bing.com/financeapi/forcetrigger?t=a1nhlh&amp;q=XNAS%3aAMZN&amp;form=skydnc</v>
    <v>Learn more on Bing</v>
  </rv>
  <rv s="4">
    <v>en-GB</v>
    <v>a1nhlh</v>
    <v>268435456</v>
    <v>1</v>
    <v>Powered by Refinitiv</v>
    <v>5</v>
    <v>AMAZON.COM, INC. (XNAS:AMZN)</v>
    <v>6</v>
    <v>7</v>
    <v>Finance</v>
    <v>8</v>
    <v>258.60000000000002</v>
    <v>165.285</v>
    <v>1.3905000000000001</v>
    <v>0.19</v>
    <v>7.9699999999999997E-4</v>
    <v>USD</v>
    <v>Amazon.com, Inc. provides a range of products and services to customers. The products offered through its stores include merchandise and content it has purchased for resale and products offered by third-party sellers. The Company’s segments include North America, International and Amazon Web Services (AWS). It serves consumers through its online and physical stores and focuses on selection, price, and convenience. Customers access its offerings through its websites, mobile apps, Alexa, devices, streaming, and physically visiting its stores. It also manufactures and sells electronic devices, including Kindle, Fire tablet, Fire TV, Echo, Ring, Blink, and eero, and develops and produces media content. It serves developers and enterprises of all sizes, including start-ups, government agencies, and academic institutions, through AWS, which offers a set of on-demand technology services, including compute, storage, database, analytics, and machine learning, and other services.</v>
    <v>1576000</v>
    <v>Nasdaq Stock Market</v>
    <v>XNAS</v>
    <v>XNAS</v>
    <v>410 Terry Avenue North, SEATTLE, WA, 98109 US</v>
    <v>239.32</v>
    <v>Diversified Retail</v>
    <v>Stock</v>
    <v>46125.81219118047</v>
    <v>37</v>
    <v>235.75</v>
    <v>2565641422500</v>
    <v>AMAZON.COM, INC.</v>
    <v>AMAZON.COM, INC.</v>
    <v>237.61</v>
    <v>33.263199999999998</v>
    <v>238.38</v>
    <v>238.57</v>
    <v>10754250000</v>
    <v>AMZN</v>
    <v>AMAZON.COM, INC. (XNAS:AMZN)</v>
    <v>29607292</v>
    <v>44375277</v>
    <v>1996</v>
  </rv>
  <rv s="3">
    <v>38</v>
  </rv>
  <rv s="1">
    <v>https://www.bing.com/financeapi/forcetrigger?t=a1ph5r&amp;q=XNAS%3aCENX&amp;form=skydnc</v>
    <v>Learn more on Bing</v>
  </rv>
  <rv s="4">
    <v>en-GB</v>
    <v>a1ph5r</v>
    <v>268435456</v>
    <v>1</v>
    <v>Powered by Refinitiv</v>
    <v>5</v>
    <v>CENTURY ALUMINUM COMPANY (XNAS:CENX)</v>
    <v>6</v>
    <v>7</v>
    <v>Finance</v>
    <v>8</v>
    <v>68.693600000000004</v>
    <v>14.77</v>
    <v>2.1011000000000002</v>
    <v>-0.25</v>
    <v>-3.7339999999999999E-3</v>
    <v>USD</v>
    <v>Century Aluminum Company is a global producer of primary aluminum and alumina with production facilities in the United States, Iceland and Jamaica. The Company also own a carbon anode production facility located in the Netherlands (Vlissingen). Carbon anodes are consumed in the production of primary aluminum. Vlissingen supplies carbon anodes to its aluminum smelter in Iceland. [AJ1] Its bauxite mining and alumina refinery in Clarendon, Jamaica (Jamalco) produces smelter grade alumina for consumption around the world. It also owns and operates aluminum reduction facilities in the United States and Iceland. It operates a United States aluminum smelters in Goose Creek, South Carolina and one smelter in Grundartangi, Iceland (Noroural, commonly referred to as Grundartangi). Its primary aluminum facilities produce standard grade and value-added primary aluminum products, including low-carbon aluminum products, Natur-Al, produced in Iceland.</v>
    <v>2906</v>
    <v>Nasdaq Stock Market</v>
    <v>XNAS</v>
    <v>XNAS</v>
    <v>SUITE 1000, 1 SOUTH WACKER DRIVE, CHICAGO, IL, 60606 US</v>
    <v>68.519900000000007</v>
    <v>Metals &amp; Mining</v>
    <v>Stock</v>
    <v>46125.812171990627</v>
    <v>40</v>
    <v>66.52</v>
    <v>6602558875</v>
    <v>CENTURY ALUMINUM COMPANY</v>
    <v>CENTURY ALUMINUM COMPANY</v>
    <v>66.959999999999994</v>
    <v>166.27619999999999</v>
    <v>66.959999999999994</v>
    <v>66.709999999999994</v>
    <v>98974050</v>
    <v>CENX</v>
    <v>CENTURY ALUMINUM COMPANY (XNAS:CENX)</v>
    <v>841368</v>
    <v>2486177</v>
    <v>1981</v>
  </rv>
  <rv s="3">
    <v>41</v>
  </rv>
  <rv s="1">
    <v>http://en.wikipedia.org/wiki/Public_domain</v>
    <v>Public domain</v>
  </rv>
  <rv s="1">
    <v>http://pt.wikipedia.org/wiki/Oracle_Corporation</v>
    <v>Wikipedia</v>
  </rv>
  <rv s="5">
    <v>43</v>
    <v>44</v>
  </rv>
  <rv s="6">
    <v>13</v>
    <v>https://www.bing.com/th?id=AMMS_672116c618c664d13b2515d6587ba357&amp;qlt=95</v>
    <v>45</v>
    <v>0</v>
    <v>https://www.bing.com/images/search?form=xlimg&amp;q=oracle+corporation</v>
    <v>Image of ORACLE CORPORATION</v>
  </rv>
  <rv s="1">
    <v>https://www.bing.com/financeapi/forcetrigger?t=a1zbec&amp;q=XNYS%3aORCL&amp;form=skydnc</v>
    <v>Learn more on Bing</v>
  </rv>
  <rv s="7">
    <v>en-GB</v>
    <v>a1zbec</v>
    <v>268435456</v>
    <v>1</v>
    <v>Powered by Refinitiv</v>
    <v>9</v>
    <v>ORACLE CORPORATION (XNYS:ORCL)</v>
    <v>11</v>
    <v>12</v>
    <v>Finance</v>
    <v>8</v>
    <v>345.72</v>
    <v>121.235</v>
    <v>1.5585</v>
    <v>16.53</v>
    <v>0.11970499999999999</v>
    <v>USD</v>
    <v>Oracle Corporation offers integrated suites of applications plus secure, autonomous infrastructure in the Oracle Cloud. The Company operates through three businesses: cloud and license, hardware and service. Its cloud and license business is engaged in the sale, marketing and delivery of its enterprise applications and infrastructure technologies through cloud and on-premise deployment models including its cloud services and license support offerings, and its cloud license and on-premise license offerings. Its hardware business provides infrastructure technologies including Oracle Engineered Systems, servers, storage, industry-specific hardware, operating systems, virtualization, management and other hardware-related software to support diverse IT environments. Its services business provides services to customers and partners to help maximize the performance of their investments in Oracle applications and infrastructure technologies.</v>
    <v>162000</v>
    <v>New York Stock Exchange</v>
    <v>XNYS</v>
    <v>XNYS</v>
    <v>2300 Oracle Way, AUSTIN, TX, 78741 US</v>
    <v>154.69</v>
    <v>46</v>
    <v>Software &amp; IT Services</v>
    <v>Stock</v>
    <v>46125.812192858597</v>
    <v>47</v>
    <v>139.72</v>
    <v>444694232520</v>
    <v>ORACLE CORPORATION</v>
    <v>ORACLE CORPORATION</v>
    <v>139.78</v>
    <v>27.360600000000002</v>
    <v>138.09</v>
    <v>154.62</v>
    <v>2876046000</v>
    <v>ORCL</v>
    <v>ORACLE CORPORATION (XNYS:ORCL)</v>
    <v>37607448</v>
    <v>27266822</v>
    <v>2005</v>
  </rv>
  <rv s="3">
    <v>48</v>
  </rv>
  <rv s="1">
    <v>https://www.bing.com/financeapi/forcetrigger?t=a1yv52&amp;q=XNAS%3aNVDA&amp;form=skydnc</v>
    <v>Learn more on Bing</v>
  </rv>
  <rv s="4">
    <v>en-GB</v>
    <v>a1yv52</v>
    <v>268435456</v>
    <v>1</v>
    <v>Powered by Refinitiv</v>
    <v>5</v>
    <v>NVIDIA CORPORATION (XNAS:NVDA)</v>
    <v>6</v>
    <v>7</v>
    <v>Finance</v>
    <v>8</v>
    <v>212.18989999999999</v>
    <v>95.04</v>
    <v>2.3296999999999999</v>
    <v>4.41E-2</v>
    <v>2.3380000000000002E-4</v>
    <v>USD</v>
    <v>NVIDIA Corporation is an artificial intelligence (AI) infrastructure company. The Company is engaged in accelerated computing to help solve the challenging computational problems. Its segments include Compute &amp; Networking and Graphics. The Compute &amp; Networking segment includes its Data Center accelerated computing and networking platforms and AI solutions and software, and automotive platforms and autonomous and electric vehicle solutions, including software. The Graphics segment includes GeForce GPUs for gaming and personal computers (PCs), and Quadro/NVIDIA RTX GPUs for enterprise workstation graphics. Its technology stack includes the foundational NVIDIA CUDA development platform that runs on all NVIDIA GPUs, as well as hundreds of domain-specific software libraries, frameworks, algorithms, software development kits (SDKs), and application programming interfaces (APIs). Its platforms address four markets, which include Data Center, Gaming, Professional Visualization, and Automotive.</v>
    <v>42000</v>
    <v>Nasdaq Stock Market</v>
    <v>XNAS</v>
    <v>XNAS</v>
    <v>2788 San Tomas Expressway, SANTA CLARA, CA, 95051 US</v>
    <v>189.65</v>
    <v>Semiconductors &amp; Semiconductor Equipment</v>
    <v>Stock</v>
    <v>46125.812188564065</v>
    <v>50</v>
    <v>185.74</v>
    <v>4584780630000</v>
    <v>NVIDIA CORPORATION</v>
    <v>NVIDIA CORPORATION</v>
    <v>186</v>
    <v>38.4908</v>
    <v>188.63</v>
    <v>188.67410000000001</v>
    <v>24300000000</v>
    <v>NVDA</v>
    <v>NVIDIA CORPORATION (XNAS:NVDA)</v>
    <v>100038797</v>
    <v>169577614</v>
    <v>1998</v>
  </rv>
  <rv s="3">
    <v>51</v>
  </rv>
  <rv s="1">
    <v>https://www.bing.com/financeapi/forcetrigger?t=a1u3rw&amp;q=XNAS%3aGOOGL&amp;form=skydnc</v>
    <v>Learn more on Bing</v>
  </rv>
  <rv s="4">
    <v>en-GB</v>
    <v>a1u3rw</v>
    <v>268435456</v>
    <v>1</v>
    <v>Powered by Refinitiv</v>
    <v>5</v>
    <v>ALPHABET INC. (XNAS:GOOGL)</v>
    <v>6</v>
    <v>7</v>
    <v>Finance</v>
    <v>8</v>
    <v>349</v>
    <v>146.1</v>
    <v>1.1144000000000001</v>
    <v>3.26</v>
    <v>1.0276E-2</v>
    <v>USD</v>
    <v>Alphabet Inc. is a holding company. The Company's segments include Google Services, Google Cloud, and Other Bets. The Google Services segment includes products and services such as ads, Android, Chrome, devices, Google Maps, Google Play, Search, and YouTube. The Google Cloud segment includes infrastructure and platform services, collaboration tools, and other services for enterprise customers. Its Other Bets segment is engaged in the sale of healthcare-related services and Internet services. Its Google Cloud provides enterprise-ready cloud services, including Google Cloud Platform and Google Workspace. Google Cloud Platform provides access to solutions such as artificial intelligence (AI) offerings, including its AI infrastructure, Vertex AI platform, and Gemini for Google Cloud; cybersecurity, and data and analytics. Google Workspace includes cloud-based communication and collaboration tools for enterprises, such as Calendar, Gmail, Docs, Drive, and Meet.</v>
    <v>190820</v>
    <v>Nasdaq Stock Market</v>
    <v>XNAS</v>
    <v>XNAS</v>
    <v>1600 Amphitheatre Parkway, MOUNTAIN VIEW, CA, 94043 US</v>
    <v>320.72000000000003</v>
    <v>Software &amp; IT Services</v>
    <v>Stock</v>
    <v>46125.81219931641</v>
    <v>53</v>
    <v>315.47000000000003</v>
    <v>3877088500000</v>
    <v>ALPHABET INC.</v>
    <v>ALPHABET INC.</v>
    <v>317.32</v>
    <v>29.648499999999999</v>
    <v>317.24</v>
    <v>320.5</v>
    <v>12097000000</v>
    <v>GOOGL</v>
    <v>ALPHABET INC. (XNAS:GOOGL)</v>
    <v>11859957</v>
    <v>28455238</v>
    <v>2015</v>
  </rv>
  <rv s="3">
    <v>54</v>
  </rv>
  <rv s="1">
    <v>https://www.bing.com/financeapi/forcetrigger?t=a2vpz2&amp;q=OTCM%3aSIEGY&amp;form=skydnc</v>
    <v>Learn more on Bing</v>
  </rv>
  <rv s="4">
    <v>en-GB</v>
    <v>a2vpz2</v>
    <v>268435456</v>
    <v>1</v>
    <v>Powered by Refinitiv</v>
    <v>5</v>
    <v>Siemens AG (OTCM:SIEGY)</v>
    <v>6</v>
    <v>7</v>
    <v>Finance</v>
    <v>14</v>
    <v>161.80000000000001</v>
    <v>103.09</v>
    <v>1.3421000000000001</v>
    <v>1.5265</v>
    <v>1.1363000000000002E-2</v>
    <v>USD</v>
    <v>Siemens AG is a Germany-based technology company, which is focused on the areas of automation and digitalization in the process and manufacturing industries, intelligent infrastructure for buildings and distributed energy systems, smart mobility solutions for rail transport, and medical technology and digital healthcare services. The Company operates through the segments: Digital Industries, which offers products and system solutions for automation used in discrete and process industries; Smart Infrastructure, which supplies and connects energy systems and building technologies; Mobility, which combines all businesses in the area of rail passenger and rail freight transportation; Siemens Healthineers, which provides healthcare products, solutions and services; and Siemens Financial Services (SFS), which offers leasing solutions and equipment, project and structured financing in the form of debt and equity investments.</v>
    <v>317000</v>
    <v>OTC Markets</v>
    <v>OTCM</v>
    <v>OTCM</v>
    <v>Werner-von-Siemens-Strasse 1, MUNICH, BAYERN, 80333 DE</v>
    <v>136.19999999999999</v>
    <v>Machinery, Equipment &amp; Components</v>
    <v>Stock</v>
    <v>46125.801731226566</v>
    <v>56</v>
    <v>132.97999999999999</v>
    <v>212495206000</v>
    <v>Siemens AG</v>
    <v>Siemens AG</v>
    <v>133.13999999999999</v>
    <v>22.973700000000001</v>
    <v>134.34</v>
    <v>135.8665</v>
    <v>1564000000</v>
    <v>SIEGY</v>
    <v>Siemens AG (OTCM:SIEGY)</v>
    <v>168394</v>
    <v>292620</v>
    <v>1996</v>
  </rv>
  <rv s="3">
    <v>57</v>
  </rv>
  <rv s="1">
    <v>https://www.bing.com/financeapi/forcetrigger?t=bvsk7w&amp;q=XNYS%3aPLTR&amp;form=skydnc</v>
    <v>Learn more on Bing</v>
  </rv>
  <rv s="4">
    <v>en-GB</v>
    <v>bvsk7w</v>
    <v>268435456</v>
    <v>1</v>
    <v>Powered by Refinitiv</v>
    <v>5</v>
    <v>PALANTIR TECHNOLOGIES INC. (XNAS:PLTR)</v>
    <v>6</v>
    <v>7</v>
    <v>Finance</v>
    <v>8</v>
    <v>207.52</v>
    <v>89.31</v>
    <v>1.6528</v>
    <v>3.91</v>
    <v>3.0533000000000001E-2</v>
    <v>USD</v>
    <v>Palantir Technologies Inc. is engaged in building software to assist in counterterrorism investigations and operations. The Company has built four principal software platforms, including Palantir Gotham (Gotham), Palantir Foundry (Foundry), Palantir Apollo (Apollo), and Palantir Artificial Intelligence Platform (AIP). Apollo is a cloud-agnostic, single control layer that coordinates ongoing delivery of new features, security updates, and platform configurations, helping to ensure the continuous operation of critical systems. Gotham enables users to identify patterns hidden deep within datasets, ranging from signals intelligence sources to reports from confidential informants. Foundry transforms the ways organizations operate by creating a central operating system for their data. AIP enables responsible artificial intelligence (AI)-advantage across the enterprise by using primary, core components built to effectively activate large language models and other AI within any organization.</v>
    <v>4429</v>
    <v>Nasdaq Stock Market</v>
    <v>XNAS</v>
    <v>XNAS</v>
    <v>1200 17Th Street, Floor 15, DENVER, CO, 80202 US</v>
    <v>134.41990000000001</v>
    <v>Software &amp; IT Services</v>
    <v>Stock</v>
    <v>46125.812193205471</v>
    <v>59</v>
    <v>129.15</v>
    <v>315496851870</v>
    <v>PALANTIR TECHNOLOGIES INC.</v>
    <v>PALANTIR TECHNOLOGIES INC.</v>
    <v>130.02000000000001</v>
    <v>208.54929999999999</v>
    <v>128.06</v>
    <v>131.97</v>
    <v>2390671000</v>
    <v>PLTR</v>
    <v>PALANTIR TECHNOLOGIES INC. (XNAS:PLTR)</v>
    <v>54819099</v>
    <v>47845750</v>
    <v>2003</v>
  </rv>
  <rv s="3">
    <v>60</v>
  </rv>
</rvData>
</file>

<file path=xl/richData/rdrichvaluestructure.xml><?xml version="1.0" encoding="utf-8"?>
<rvStructures xmlns="http://schemas.microsoft.com/office/spreadsheetml/2017/richdata" count="8">
  <s t="_localImage">
    <k n="_rvRel:LocalImageIdentifier" t="i"/>
    <k n="CalcOrigin" t="i"/>
  </s>
  <s t="_hyperlink">
    <k n="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Exchange" t="s"/>
    <k n="Exchange abbreviation" t="s"/>
    <k n="Expense ratio"/>
    <k n="High"/>
    <k n="Instrument type" t="s"/>
    <k n="Last trade time"/>
    <k n="LearnMoreOnLink" t="r"/>
    <k n="Low"/>
    <k n="Market cap"/>
    <k n="Name" t="s"/>
    <k n="Open"/>
    <k n="Previous close"/>
    <k n="Price"/>
    <k n="Ticker symbol" t="s"/>
    <k n="UniqueName" t="s"/>
    <k n="Volume"/>
    <k n="Volume average"/>
  </s>
  <s t="_linkedentity">
    <k n="%cvi" t="r"/>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sourceattribution">
    <k n="License" t="r"/>
    <k n="Source" t="r"/>
  </s>
  <s t="_imageurl">
    <k n="_Provider" t="spb"/>
    <k n="Address" t="s"/>
    <k n="Attribution" t="r"/>
    <k n="ComputedImage" t="b"/>
    <k n="More Images 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mage" t="r"/>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rvStructures>
</file>

<file path=xl/richData/rdsupportingpropertybag.xml><?xml version="1.0" encoding="utf-8"?>
<supportingPropertyBags xmlns="http://schemas.microsoft.com/office/spreadsheetml/2017/richdata2">
  <spbArrays count="3">
    <a count="34">
      <v t="s">%EntityServiceId</v>
      <v t="s">_Format</v>
      <v t="s">%IsRefreshable</v>
      <v t="s">%EntityCulture</v>
      <v t="s">%EntityId</v>
      <v t="s">_Icon</v>
      <v t="s">_Display</v>
      <v t="s">Name</v>
      <v t="s">_SubLabel</v>
      <v t="s">Price</v>
      <v t="s">Exchange</v>
      <v t="s">Last trade time</v>
      <v t="s">Ticker symbol</v>
      <v t="s">Exchange abbreviation</v>
      <v t="s">Change</v>
      <v t="s">Expense ratio</v>
      <v t="s">Change (%)</v>
      <v t="s">Currency</v>
      <v t="s">Previous close</v>
      <v t="s">Open</v>
      <v t="s">High</v>
      <v t="s">Low</v>
      <v t="s">52 week high</v>
      <v t="s">52 week low</v>
      <v t="s">Volume</v>
      <v t="s">Volume average</v>
      <v t="s">Market cap</v>
      <v t="s">Beta</v>
      <v t="s">Instrument type</v>
      <v t="s">_Flags</v>
      <v t="s">UniqueName</v>
      <v t="s">_DisplayString</v>
      <v t="s">LearnMoreOnLink</v>
      <v t="s">%ProviderInfo</v>
    </a>
    <a count="42">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43">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Image</v>
      <v t="s">ExchangeID</v>
      <v t="s">%ProviderInfo</v>
    </a>
  </spbArrays>
  <spbData count="15">
    <spb s="0">
      <v>0</v>
      <v>Name</v>
      <v>LearnMoreOnLink</v>
    </spb>
    <spb s="1">
      <v>0</v>
      <v>0</v>
      <v>0</v>
    </spb>
    <spb s="2">
      <v>1</v>
      <v>1</v>
      <v>1</v>
    </spb>
    <spb s="3">
      <v>1</v>
      <v>2</v>
      <v>1</v>
      <v>3</v>
      <v>1</v>
      <v>1</v>
      <v>1</v>
      <v>4</v>
      <v>5</v>
      <v>6</v>
      <v>1</v>
      <v>1</v>
      <v>5</v>
      <v>1</v>
      <v>4</v>
      <v>7</v>
      <v>8</v>
    </spb>
    <spb s="4">
      <v>Real-Time Nasdaq Last Sale</v>
      <v>from previous close</v>
      <v>Source: Nasdaq Last Sale</v>
      <v>from previous close</v>
      <v>GMT</v>
    </spb>
    <spb s="0">
      <v>1</v>
      <v>Name</v>
      <v>LearnMoreOnLink</v>
    </spb>
    <spb s="5">
      <v>1</v>
      <v>1</v>
      <v>1</v>
      <v>1</v>
    </spb>
    <spb s="6">
      <v>1</v>
      <v>2</v>
      <v>2</v>
      <v>1</v>
      <v>3</v>
      <v>1</v>
      <v>1</v>
      <v>1</v>
      <v>4</v>
      <v>4</v>
      <v>5</v>
      <v>6</v>
      <v>1</v>
      <v>1</v>
      <v>1</v>
      <v>4</v>
      <v>7</v>
      <v>9</v>
      <v>8</v>
      <v>4</v>
    </spb>
    <spb s="7">
      <v>Real-Time Nasdaq Last Sale</v>
      <v>from previous close</v>
      <v>from previous close</v>
      <v>Source: Nasdaq Last Sale</v>
      <v>GMT</v>
    </spb>
    <spb s="0">
      <v>2</v>
      <v>Name</v>
      <v>LearnMoreOnLink</v>
    </spb>
    <spb s="8">
      <v>0</v>
      <v>0</v>
    </spb>
    <spb s="9">
      <v>10</v>
      <v>1</v>
      <v>1</v>
      <v>1</v>
      <v>1</v>
    </spb>
    <spb s="10">
      <v>1</v>
      <v>2</v>
      <v>2</v>
      <v>1</v>
      <v>3</v>
      <v>1</v>
      <v>10</v>
      <v>1</v>
      <v>1</v>
      <v>4</v>
      <v>4</v>
      <v>5</v>
      <v>6</v>
      <v>1</v>
      <v>1</v>
      <v>1</v>
      <v>4</v>
      <v>7</v>
      <v>9</v>
      <v>8</v>
      <v>4</v>
    </spb>
    <spb s="11">
      <v>Powered by Refinitiv</v>
    </spb>
    <spb s="12">
      <v>Delayed 15 minutes</v>
      <v>from previous close</v>
      <v>from previous close</v>
      <v>GMT</v>
    </spb>
  </spbData>
</supportingPropertyBags>
</file>

<file path=xl/richData/rdsupportingpropertybagstructure.xml><?xml version="1.0" encoding="utf-8"?>
<spbStructures xmlns="http://schemas.microsoft.com/office/spreadsheetml/2017/richdata2" count="13">
  <s>
    <k n="^Order" t="spba"/>
    <k n="TitleProperty" t="s"/>
    <k n="SubTitleProperty" t="s"/>
  </s>
  <s>
    <k n="ShowInCardView" t="b"/>
    <k n="ShowInDotNotation" t="b"/>
    <k n="ShowInAutoComplete" t="b"/>
  </s>
  <s>
    <k n="UniqueName" t="spb"/>
    <k n="`%ProviderInfo" t="spb"/>
    <k n="LearnMoreOnLink" t="spb"/>
  </s>
  <s>
    <k n="Low" t="i"/>
    <k n="Beta" t="i"/>
    <k n="High" t="i"/>
    <k n="Name" t="i"/>
    <k n="Open" t="i"/>
    <k n="Price" t="i"/>
    <k n="Change" t="i"/>
    <k n="Volume" t="i"/>
    <k n="Change (%)" t="i"/>
    <k n="Market cap" t="i"/>
    <k n="52 week low" t="i"/>
    <k n="52 week high" t="i"/>
    <k n="Expense ratio" t="i"/>
    <k n="Previous close" t="i"/>
    <k n="Volume average" t="i"/>
    <k n="Last trade time" t="i"/>
    <k n="`%EntityServiceId" t="i"/>
  </s>
  <s>
    <k n="Price" t="s"/>
    <k n="Change" t="s"/>
    <k n="Exchange" t="s"/>
    <k n="Change (%)" t="s"/>
    <k n="Last trade time" t="s"/>
  </s>
  <s>
    <k n="ExchangeID" t="spb"/>
    <k n="UniqueName" t="spb"/>
    <k n="`%ProviderInfo" t="spb"/>
    <k n="LearnMoreOnLink" t="spb"/>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s>
  <s>
    <k n="Price" t="s"/>
    <k n="Change" t="s"/>
    <k n="Change (%)" t="s"/>
    <k n="ExchangeID" t="s"/>
    <k n="Last trade time" t="s"/>
  </s>
  <s>
    <k n="ShowInDotNotation" t="b"/>
    <k n="ShowInAutoComplete" t="b"/>
  </s>
  <s>
    <k n="Image" t="spb"/>
    <k n="ExchangeID" t="spb"/>
    <k n="UniqueName" t="spb"/>
    <k n="`%ProviderInfo" t="spb"/>
    <k n="LearnMoreOnLink" t="spb"/>
  </s>
  <s>
    <k n="Low" t="i"/>
    <k n="P/E" t="i"/>
    <k n="Beta" t="i"/>
    <k n="High" t="i"/>
    <k n="Name" t="i"/>
    <k n="Open" t="i"/>
    <k n="Image" t="i"/>
    <k n="Price" t="i"/>
    <k n="Change" t="i"/>
    <k n="Volume" t="i"/>
    <k n="Employees" t="i"/>
    <k n="Change (%)" t="i"/>
    <k n="Market cap" t="i"/>
    <k n="52 week low" t="i"/>
    <k n="52 week high" t="i"/>
    <k n="Previous close" t="i"/>
    <k n="Volume average" t="i"/>
    <k n="Last trade time" t="i"/>
    <k n="Year incorporated" t="i"/>
    <k n="`%EntityServiceId" t="i"/>
    <k n="Shares outstanding" t="i"/>
  </s>
  <s>
    <k n="name" t="s"/>
  </s>
  <s>
    <k n="Price" t="s"/>
    <k n="Change" t="s"/>
    <k n="Change (%)" t="s"/>
    <k n="Last trade time"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7">
    <x:dxf>
      <x:numFmt numFmtId="2" formatCode="0.00"/>
    </x:dxf>
    <x:dxf>
      <x:numFmt numFmtId="0" formatCode="General"/>
    </x:dxf>
    <x:dxf>
      <x:numFmt numFmtId="27" formatCode="m/d/yyyy\ h:mm"/>
    </x:dxf>
    <x:dxf>
      <x:numFmt numFmtId="14" formatCode="0.00%"/>
    </x:dxf>
    <x:dxf>
      <x:numFmt numFmtId="3" formatCode="#,##0"/>
    </x:dxf>
    <x:dxf>
      <x:numFmt numFmtId="4" formatCode="#,##0.00"/>
    </x:dxf>
    <x:dxf>
      <x:numFmt numFmtId="1" formatCode="0"/>
    </x:dxf>
  </dxfs>
  <richProperties>
    <rPr n="NumberFormat" t="s"/>
    <rPr n="IsTitleField" t="b"/>
    <rPr n="IsHeroField" t="b"/>
  </richProperties>
  <richStyles>
    <rSty dxfid="1">
      <rpv i="0">_([$$-en-US]* #,##0.00_);_([$$-en-US]* (#,##0.00);_([$$-en-US]* "-"??_);_(@_)</rpv>
    </rSty>
    <rSty dxfid="5">
      <rpv i="0">#,##0.00</rpv>
    </rSty>
    <rSty>
      <rpv i="1">1</rpv>
    </rSty>
    <rSty dxfid="4">
      <rpv i="0">#,##0</rpv>
    </rSty>
    <rSty dxfid="3"/>
    <rSty dxfid="1">
      <rpv i="0">_([$$-en-US]* #,##0_);_([$$-en-US]* (#,##0);_([$$-en-US]* "-"_);_(@_)</rpv>
    </rSty>
    <rSty dxfid="2"/>
    <rSty dxfid="0">
      <rpv i="0">0.00</rpv>
    </rSty>
    <rSty dxfid="6">
      <rpv i="0">0</rpv>
    </rSty>
    <rSty>
      <rpv i="2">1</rpv>
    </rSty>
  </richStyles>
</richStyleSheet>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E15B5B6-AF43-4947-929D-751F35C6AD9F}" name="TradingLogTable3" displayName="TradingLogTable3" ref="A1:M60" totalsRowCount="1" headerRowDxfId="86" totalsRowDxfId="85" headerRowBorderDxfId="84">
  <autoFilter ref="A1:M5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7CE1AB2A-DB17-466C-B915-E95D55014684}" name="Date (YYYY-MM-DD)" dataDxfId="82" totalsRowDxfId="83"/>
    <tableColumn id="3" xr3:uid="{A4A0302E-901F-446C-850E-873F8D273E82}" name="Action (Open / Close / Adjust / No Action)" dataDxfId="80" totalsRowDxfId="81"/>
    <tableColumn id="4" xr3:uid="{2706F7CA-CD1C-4AF2-89CC-206B23B2C711}" name="Ticker" dataDxfId="78" totalsRowDxfId="79"/>
    <tableColumn id="5" xr3:uid="{4207054A-AD73-4542-972F-E4C71F84C4B4}" name="Asset Name" dataDxfId="76" totalsRowDxfId="77"/>
    <tableColumn id="6" xr3:uid="{686DFE46-23EB-46E3-9D25-05D380A2A3AE}" name="Type (Stock, ETF, Bond, FX, etc.)" dataDxfId="74" totalsRowDxfId="75"/>
    <tableColumn id="7" xr3:uid="{56B8C037-3EFD-4ED5-8617-B6CF35C088BD}" name="Quantity (positive number)" dataDxfId="72" totalsRowDxfId="73"/>
    <tableColumn id="8" xr3:uid="{5EB70737-7C81-443C-93A6-FAA272533071}" name="Price per Unit" dataDxfId="70" totalsRowDxfId="71"/>
    <tableColumn id="9" xr3:uid="{CB2BCBAB-8284-4F61-A023-01BD2FCD5928}" name="Trade Currency" dataDxfId="68" totalsRowDxfId="69"/>
    <tableColumn id="10" xr3:uid="{5EFC16F5-91ED-4535-BF46-BB561CB4236B}" name="Gross Trade Value (=Qty*Price)" totalsRowFunction="custom" dataDxfId="66" totalsRowDxfId="67">
      <totalsRowFormula>_xlfn.FORMULATEXT(#REF!)</totalsRowFormula>
    </tableColumn>
    <tableColumn id="11" xr3:uid="{A8EA1B79-F1BA-481E-AF77-907A0C297519}" name="Fees / Commission" dataDxfId="64" totalsRowDxfId="65"/>
    <tableColumn id="12" xr3:uid="{7D79E1B0-9BF7-48C5-B707-0C5B3B608474}" name="Net Trade Value" dataDxfId="62" totalsRowDxfId="63"/>
    <tableColumn id="13" xr3:uid="{1A2B215A-82F5-432B-8A00-52D06521C83C}" name="Position After Trade (units)" dataDxfId="60" totalsRowDxfId="61"/>
    <tableColumn id="14" xr3:uid="{EFA2F59F-B23F-4F33-8FBA-7F1F44DA4F67}" name="Brief Reason (or reason for no change)" dataDxfId="58" totalsRowDxfId="59"/>
  </tableColumns>
  <tableStyleInfo name="TableStyleMedium7" showFirstColumn="0"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radingLogTable" displayName="TradingLogTable" ref="A1:M134" totalsRowCount="1" headerRowDxfId="57" dataDxfId="56" totalsRowDxfId="55" headerRowBorderDxfId="54">
  <autoFilter ref="A1:M13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000-000001000000}" name="Date (YYYY-MM-DD)" dataDxfId="52" totalsRowDxfId="53"/>
    <tableColumn id="3" xr3:uid="{00000000-0010-0000-0000-000003000000}" name="Action (Open / Close / Adjust / No Action)" dataDxfId="50" totalsRowDxfId="51"/>
    <tableColumn id="4" xr3:uid="{00000000-0010-0000-0000-000004000000}" name="Ticker" dataDxfId="48" totalsRowDxfId="49"/>
    <tableColumn id="5" xr3:uid="{00000000-0010-0000-0000-000005000000}" name="Asset Name" dataDxfId="46" totalsRowDxfId="47"/>
    <tableColumn id="6" xr3:uid="{00000000-0010-0000-0000-000006000000}" name="Type (Stock, ETF, Bond, FX, etc.)" dataDxfId="44" totalsRowDxfId="45"/>
    <tableColumn id="7" xr3:uid="{00000000-0010-0000-0000-000007000000}" name="Quantity (positive number)" dataDxfId="42" totalsRowDxfId="43"/>
    <tableColumn id="8" xr3:uid="{00000000-0010-0000-0000-000008000000}" name="Price per Unit" dataDxfId="40" totalsRowDxfId="41">
      <calculatedColumnFormula>'Excel Live Data'!Q2</calculatedColumnFormula>
    </tableColumn>
    <tableColumn id="9" xr3:uid="{00000000-0010-0000-0000-000009000000}" name="Trade Currency" dataDxfId="38" totalsRowDxfId="39"/>
    <tableColumn id="10" xr3:uid="{00000000-0010-0000-0000-00000A000000}" name="Gross Trade Value (=Qty*Price)" dataDxfId="36" totalsRowDxfId="37">
      <calculatedColumnFormula>TradingLogTable[[#This Row],[Quantity (positive number)]]*TradingLogTable[[#This Row],[Price per Unit]]</calculatedColumnFormula>
    </tableColumn>
    <tableColumn id="11" xr3:uid="{00000000-0010-0000-0000-00000B000000}" name="Fees / Commission" dataDxfId="34" totalsRowDxfId="35"/>
    <tableColumn id="12" xr3:uid="{00000000-0010-0000-0000-00000C000000}" name="Net Trade Value" dataDxfId="32" totalsRowDxfId="33">
      <calculatedColumnFormula>I2+J2</calculatedColumnFormula>
    </tableColumn>
    <tableColumn id="13" xr3:uid="{00000000-0010-0000-0000-00000D000000}" name="Position After Trade (units)" dataDxfId="30" totalsRowDxfId="31"/>
    <tableColumn id="14" xr3:uid="{00000000-0010-0000-0000-00000E000000}" name="Brief Reason (or reason for no change)" dataDxfId="28" totalsRowDxfId="29"/>
  </tableColumns>
  <tableStyleInfo name="TableStyleMedium7" showFirstColumn="0"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C39A89-BB14-44C6-8833-7781865106B2}" name="TradingLogTable4" displayName="TradingLogTable4" ref="A1:L84" totalsRowCount="1" headerRowDxfId="27" dataDxfId="26" totalsRowDxfId="25" headerRowBorderDxfId="24">
  <autoFilter ref="A1:L8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9E951B47-3D0C-43B7-83F6-11DF69DA98C4}" name="Date (mm-dd-yyyy" dataDxfId="22" totalsRowDxfId="23"/>
    <tableColumn id="3" xr3:uid="{B8A7D764-DEA8-47ED-AFFA-886175C597AB}" name="Action (Open / Close / Adjust / No Action)" dataDxfId="20" totalsRowDxfId="21"/>
    <tableColumn id="4" xr3:uid="{7FE23806-59B9-4B7A-A873-1BF9C2461BB2}" name="Ticker" dataDxfId="18" totalsRowDxfId="19"/>
    <tableColumn id="5" xr3:uid="{9148B8FE-1D4F-4941-AA1F-81E0A1D1CF00}" name="Asset Name" dataDxfId="16" totalsRowDxfId="17"/>
    <tableColumn id="6" xr3:uid="{ADD18A62-0C49-438D-80BF-4BE1CF421E15}" name="Type (Stock, ETF, Bond, FX, etc.)" dataDxfId="14" totalsRowDxfId="15"/>
    <tableColumn id="7" xr3:uid="{7EFEA755-3B4F-44E9-A2A0-BF42B404A496}" name="Quantity (positive number)" dataDxfId="12" totalsRowDxfId="13"/>
    <tableColumn id="8" xr3:uid="{CEC05A2F-8347-4B9E-A9C4-067E860D2E89}" name="Price per Unit" dataDxfId="10" totalsRowDxfId="11">
      <calculatedColumnFormula>'Excel Live Data'!Q2</calculatedColumnFormula>
    </tableColumn>
    <tableColumn id="9" xr3:uid="{4C434071-52D5-45BB-88E6-1F314F2CC057}" name="Trade Currency" dataDxfId="8" totalsRowDxfId="9"/>
    <tableColumn id="10" xr3:uid="{3CB2871F-C0D8-4D35-B5AC-335A2A9C62FB}" name="Gross Trade Value (=Qty*Price)" dataDxfId="6" totalsRowDxfId="7">
      <calculatedColumnFormula>TradingLogTable4[[#This Row],[Quantity (positive number)]]*TradingLogTable4[[#This Row],[Price per Unit]]</calculatedColumnFormula>
    </tableColumn>
    <tableColumn id="11" xr3:uid="{C02DA3CE-49AD-4C8A-8F0F-11F9C2B98B42}" name="Fees / Commission" dataDxfId="4" totalsRowDxfId="5"/>
    <tableColumn id="12" xr3:uid="{91A77EA4-C3E6-45EF-B83D-004A704538C7}" name="Net Trade Value" dataDxfId="2" totalsRowDxfId="3">
      <calculatedColumnFormula>I2+J2</calculatedColumnFormula>
    </tableColumn>
    <tableColumn id="13" xr3:uid="{83DF8C12-2A43-490D-8E23-1B39830706E3}" name="Position After Trade (units)" dataDxfId="0" totalsRowDxfId="1"/>
  </tableColumns>
  <tableStyleInfo name="TableStyleMedium6" showFirstColumn="0" showLastColumn="0" showRowStripes="0"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2"/>
  <sheetViews>
    <sheetView zoomScale="97" workbookViewId="0">
      <selection activeCell="E2" sqref="E2"/>
    </sheetView>
  </sheetViews>
  <sheetFormatPr defaultColWidth="8.85546875" defaultRowHeight="14.45"/>
  <cols>
    <col min="1" max="1" width="110.7109375" customWidth="1"/>
  </cols>
  <sheetData>
    <row r="1" spans="1:1" ht="15.6">
      <c r="A1" s="1" t="s">
        <v>0</v>
      </c>
    </row>
    <row r="2" spans="1:1" ht="259.14999999999998">
      <c r="A2" s="2"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912C-8864-499F-B461-37637739AD6E}">
  <sheetPr codeName="Sheet2"/>
  <dimension ref="B2:V23"/>
  <sheetViews>
    <sheetView showGridLines="0" zoomScale="56" workbookViewId="0">
      <selection activeCell="M13" sqref="M13"/>
    </sheetView>
  </sheetViews>
  <sheetFormatPr defaultColWidth="8.85546875" defaultRowHeight="25.15"/>
  <cols>
    <col min="1" max="3" width="8.85546875" style="30"/>
    <col min="4" max="4" width="12.7109375" style="30" bestFit="1" customWidth="1"/>
    <col min="5" max="5" width="15.85546875" style="30" customWidth="1"/>
    <col min="6" max="7" width="17.140625" style="30" customWidth="1"/>
    <col min="8" max="8" width="8.85546875" style="30"/>
    <col min="9" max="9" width="35.85546875" style="30" bestFit="1" customWidth="1"/>
    <col min="10" max="10" width="8.85546875" style="30"/>
    <col min="11" max="11" width="3.7109375" style="30" customWidth="1"/>
    <col min="12" max="12" width="14.42578125" style="30" customWidth="1"/>
    <col min="13" max="19" width="8.85546875" style="30"/>
    <col min="20" max="20" width="20" style="30" customWidth="1"/>
    <col min="21" max="21" width="8.85546875" style="30"/>
    <col min="22" max="22" width="13.140625" style="30" bestFit="1" customWidth="1"/>
    <col min="23" max="16384" width="8.85546875" style="30"/>
  </cols>
  <sheetData>
    <row r="2" spans="2:22" ht="25.15" customHeight="1">
      <c r="B2" s="393" t="e" vm="1">
        <v>#VALUE!</v>
      </c>
      <c r="C2" s="393"/>
      <c r="D2" s="393"/>
      <c r="G2" s="398" t="s">
        <v>2</v>
      </c>
      <c r="H2" s="398"/>
      <c r="I2" s="398"/>
      <c r="J2" s="398"/>
      <c r="K2" s="51"/>
      <c r="L2" s="51"/>
      <c r="M2" s="51"/>
      <c r="N2" s="51"/>
      <c r="O2" s="51"/>
      <c r="P2" s="51"/>
    </row>
    <row r="3" spans="2:22" ht="71.45" customHeight="1">
      <c r="B3" s="393"/>
      <c r="C3" s="393"/>
      <c r="D3" s="393"/>
      <c r="G3" s="398"/>
      <c r="H3" s="398"/>
      <c r="I3" s="398"/>
      <c r="J3" s="398"/>
      <c r="K3" s="51"/>
      <c r="L3" s="51"/>
      <c r="M3" s="51"/>
      <c r="N3" s="51"/>
      <c r="O3" s="51"/>
      <c r="P3" s="51"/>
    </row>
    <row r="4" spans="2:22" ht="25.15" customHeight="1">
      <c r="B4" s="393"/>
      <c r="C4" s="393"/>
      <c r="D4" s="393"/>
      <c r="I4" s="51"/>
      <c r="J4" s="51"/>
      <c r="K4" s="51"/>
      <c r="L4" s="51"/>
      <c r="M4" s="51"/>
      <c r="N4" s="51"/>
      <c r="O4" s="51"/>
      <c r="P4" s="51"/>
      <c r="Q4"/>
    </row>
    <row r="5" spans="2:22" ht="25.15" customHeight="1">
      <c r="I5" s="51"/>
      <c r="J5" s="51"/>
      <c r="K5" s="51"/>
      <c r="L5" s="51"/>
      <c r="M5" s="51"/>
      <c r="N5" s="51"/>
      <c r="O5" s="51"/>
      <c r="P5" s="51"/>
    </row>
    <row r="6" spans="2:22">
      <c r="C6" s="394" t="s">
        <v>3</v>
      </c>
      <c r="D6" s="394"/>
      <c r="E6" s="394"/>
      <c r="F6" s="394"/>
      <c r="G6" s="394"/>
      <c r="H6" s="394"/>
      <c r="I6" s="394"/>
      <c r="J6" s="394"/>
      <c r="L6" s="395">
        <f>1+1+1+1+1</f>
        <v>5</v>
      </c>
    </row>
    <row r="7" spans="2:22" ht="45">
      <c r="C7" s="394"/>
      <c r="D7" s="394"/>
      <c r="E7" s="394"/>
      <c r="F7" s="394"/>
      <c r="G7" s="394"/>
      <c r="H7" s="394"/>
      <c r="I7" s="394"/>
      <c r="J7" s="394"/>
      <c r="K7" s="36" t="s">
        <v>4</v>
      </c>
      <c r="L7" s="395"/>
    </row>
    <row r="8" spans="2:22">
      <c r="C8" s="394"/>
      <c r="D8" s="394"/>
      <c r="E8" s="394"/>
      <c r="F8" s="394"/>
      <c r="G8" s="394"/>
      <c r="H8" s="394"/>
      <c r="I8" s="394"/>
      <c r="J8" s="394"/>
      <c r="L8" s="395"/>
    </row>
    <row r="9" spans="2:22" ht="8.4499999999999993" customHeight="1">
      <c r="C9" s="394"/>
      <c r="D9" s="394"/>
      <c r="E9" s="394"/>
      <c r="F9" s="394"/>
      <c r="G9" s="394"/>
      <c r="H9" s="394"/>
      <c r="I9" s="394"/>
      <c r="J9" s="394"/>
      <c r="L9" s="395"/>
    </row>
    <row r="12" spans="2:22">
      <c r="D12" s="32"/>
      <c r="E12" s="32"/>
      <c r="H12" s="32" t="s">
        <v>5</v>
      </c>
    </row>
    <row r="13" spans="2:22" ht="33">
      <c r="C13" s="34" t="s">
        <v>6</v>
      </c>
      <c r="D13" s="33"/>
      <c r="E13" s="33"/>
      <c r="I13" s="70" t="s">
        <v>7</v>
      </c>
      <c r="T13" s="41"/>
      <c r="V13" s="41"/>
    </row>
    <row r="14" spans="2:22" ht="33">
      <c r="C14" s="35" t="s">
        <v>8</v>
      </c>
      <c r="D14" s="33"/>
      <c r="E14" s="33"/>
      <c r="I14" s="70" t="s">
        <v>9</v>
      </c>
    </row>
    <row r="15" spans="2:22">
      <c r="I15" s="70" t="s">
        <v>10</v>
      </c>
    </row>
    <row r="16" spans="2:22">
      <c r="C16" s="396" t="s">
        <v>11</v>
      </c>
      <c r="D16" s="397">
        <v>46111</v>
      </c>
      <c r="E16" s="397"/>
      <c r="I16" s="70" t="s">
        <v>12</v>
      </c>
    </row>
    <row r="17" spans="3:9">
      <c r="C17" s="396"/>
      <c r="D17" s="397"/>
      <c r="E17" s="397"/>
      <c r="I17" s="70" t="s">
        <v>13</v>
      </c>
    </row>
    <row r="18" spans="3:9">
      <c r="I18" s="70" t="s">
        <v>14</v>
      </c>
    </row>
    <row r="19" spans="3:9">
      <c r="I19" s="70" t="s">
        <v>15</v>
      </c>
    </row>
    <row r="20" spans="3:9">
      <c r="I20" s="70" t="s">
        <v>16</v>
      </c>
    </row>
    <row r="21" spans="3:9">
      <c r="C21" s="31"/>
    </row>
    <row r="23" spans="3:9">
      <c r="F23" s="41"/>
    </row>
  </sheetData>
  <mergeCells count="6">
    <mergeCell ref="B2:D4"/>
    <mergeCell ref="C6:J9"/>
    <mergeCell ref="L6:L9"/>
    <mergeCell ref="C16:C17"/>
    <mergeCell ref="D16:E17"/>
    <mergeCell ref="G2:J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4A29-6065-4D0F-A7AA-59ABE687390B}">
  <dimension ref="A1:Q131"/>
  <sheetViews>
    <sheetView zoomScale="38" zoomScaleNormal="85" workbookViewId="0">
      <pane ySplit="1" topLeftCell="A2" activePane="bottomLeft" state="frozen"/>
      <selection pane="bottomLeft" activeCell="J20" sqref="J20"/>
    </sheetView>
  </sheetViews>
  <sheetFormatPr defaultColWidth="20.140625" defaultRowHeight="22.15"/>
  <cols>
    <col min="1" max="1" width="26" style="45" bestFit="1" customWidth="1"/>
    <col min="2" max="2" width="27.85546875" style="3" customWidth="1"/>
    <col min="3" max="3" width="20.140625" style="3"/>
    <col min="4" max="4" width="48.28515625" style="4" customWidth="1"/>
    <col min="5" max="6" width="20.140625" style="3"/>
    <col min="7" max="7" width="20.140625" style="5"/>
    <col min="8" max="8" width="20.140625" style="3"/>
    <col min="9" max="9" width="20.140625" style="77"/>
    <col min="10" max="10" width="24.28515625" style="4" customWidth="1"/>
    <col min="11" max="11" width="20.140625" style="80"/>
    <col min="12" max="12" width="20.140625" style="3"/>
    <col min="13" max="13" width="147.7109375" style="6" bestFit="1" customWidth="1"/>
    <col min="14" max="14" width="39.7109375" style="6" customWidth="1"/>
    <col min="15" max="15" width="20.140625" style="3"/>
    <col min="16" max="16" width="62.28515625" style="3" bestFit="1" customWidth="1"/>
    <col min="17" max="17" width="25" style="3" customWidth="1"/>
    <col min="18" max="18" width="28" style="3" customWidth="1"/>
    <col min="19" max="26" width="20.140625" style="3"/>
    <col min="27" max="27" width="20.140625" style="3" customWidth="1"/>
    <col min="28" max="30" width="20.140625" style="3"/>
    <col min="31" max="31" width="24.42578125" style="3" customWidth="1"/>
    <col min="32" max="16384" width="20.140625" style="3"/>
  </cols>
  <sheetData>
    <row r="1" spans="1:13" s="6" customFormat="1" ht="132">
      <c r="A1" s="42" t="s">
        <v>17</v>
      </c>
      <c r="B1" s="13" t="s">
        <v>18</v>
      </c>
      <c r="C1" s="13" t="s">
        <v>19</v>
      </c>
      <c r="D1" s="13" t="s">
        <v>20</v>
      </c>
      <c r="E1" s="13" t="s">
        <v>21</v>
      </c>
      <c r="F1" s="13" t="s">
        <v>22</v>
      </c>
      <c r="G1" s="14" t="s">
        <v>23</v>
      </c>
      <c r="H1" s="13" t="s">
        <v>24</v>
      </c>
      <c r="I1" s="76" t="s">
        <v>25</v>
      </c>
      <c r="J1" s="13" t="s">
        <v>26</v>
      </c>
      <c r="K1" s="79" t="s">
        <v>27</v>
      </c>
      <c r="L1" s="13" t="s">
        <v>28</v>
      </c>
      <c r="M1" s="13" t="s">
        <v>29</v>
      </c>
    </row>
    <row r="2" spans="1:13">
      <c r="A2" s="43">
        <v>46112</v>
      </c>
      <c r="B2" s="7" t="s">
        <v>30</v>
      </c>
      <c r="C2" s="7" t="s">
        <v>31</v>
      </c>
      <c r="D2" s="7" t="s">
        <v>32</v>
      </c>
      <c r="E2" s="7" t="s">
        <v>33</v>
      </c>
      <c r="F2" s="7">
        <v>440</v>
      </c>
      <c r="G2" s="47" t="s">
        <v>34</v>
      </c>
      <c r="H2" s="56" t="s">
        <v>35</v>
      </c>
      <c r="I2" s="47">
        <v>39388.800000000003</v>
      </c>
      <c r="J2" s="8">
        <v>10</v>
      </c>
      <c r="K2" s="47">
        <f>TradingLogTable3[[#This Row],[Gross Trade Value (=Qty*Price)]]+TradingLogTable3[[#This Row],[Fees / Commission]]</f>
        <v>39398.800000000003</v>
      </c>
      <c r="L2" s="7">
        <v>440</v>
      </c>
      <c r="M2" t="s">
        <v>36</v>
      </c>
    </row>
    <row r="3" spans="1:13">
      <c r="A3" s="43">
        <v>46112</v>
      </c>
      <c r="B3" s="7" t="s">
        <v>30</v>
      </c>
      <c r="C3" s="7" t="s">
        <v>37</v>
      </c>
      <c r="D3" s="7" t="s">
        <v>38</v>
      </c>
      <c r="E3" s="7" t="s">
        <v>33</v>
      </c>
      <c r="F3" s="7">
        <v>800</v>
      </c>
      <c r="G3" s="47" t="s">
        <v>39</v>
      </c>
      <c r="H3" s="56" t="s">
        <v>35</v>
      </c>
      <c r="I3" s="47">
        <v>36360</v>
      </c>
      <c r="J3" s="8">
        <v>10</v>
      </c>
      <c r="K3" s="47">
        <f>TradingLogTable3[[#This Row],[Gross Trade Value (=Qty*Price)]]+TradingLogTable3[[#This Row],[Fees / Commission]]</f>
        <v>36370</v>
      </c>
      <c r="L3" s="7">
        <v>800</v>
      </c>
      <c r="M3" t="s">
        <v>40</v>
      </c>
    </row>
    <row r="4" spans="1:13">
      <c r="A4" s="43">
        <v>46112</v>
      </c>
      <c r="B4" s="7" t="s">
        <v>30</v>
      </c>
      <c r="C4" s="7" t="s">
        <v>41</v>
      </c>
      <c r="D4" s="7" t="s">
        <v>42</v>
      </c>
      <c r="E4" s="7" t="s">
        <v>43</v>
      </c>
      <c r="F4" s="7">
        <v>15</v>
      </c>
      <c r="G4" s="47" t="s">
        <v>44</v>
      </c>
      <c r="H4" s="56" t="s">
        <v>35</v>
      </c>
      <c r="I4" s="47">
        <v>6132.3</v>
      </c>
      <c r="J4" s="8">
        <v>10</v>
      </c>
      <c r="K4" s="47">
        <f>TradingLogTable3[[#This Row],[Gross Trade Value (=Qty*Price)]]+TradingLogTable3[[#This Row],[Fees / Commission]]</f>
        <v>6142.3</v>
      </c>
      <c r="L4" s="7">
        <v>15</v>
      </c>
      <c r="M4" t="s">
        <v>45</v>
      </c>
    </row>
    <row r="5" spans="1:13">
      <c r="A5" s="43">
        <v>46112</v>
      </c>
      <c r="B5" s="7" t="s">
        <v>30</v>
      </c>
      <c r="C5" s="7" t="s">
        <v>46</v>
      </c>
      <c r="D5" s="7" t="s">
        <v>47</v>
      </c>
      <c r="E5" s="7" t="s">
        <v>43</v>
      </c>
      <c r="F5" s="7">
        <v>388</v>
      </c>
      <c r="G5" s="47" t="s">
        <v>48</v>
      </c>
      <c r="H5" s="56" t="s">
        <v>35</v>
      </c>
      <c r="I5" s="47">
        <v>51014.239999999998</v>
      </c>
      <c r="J5" s="8">
        <v>10</v>
      </c>
      <c r="K5" s="47">
        <f>TradingLogTable3[[#This Row],[Gross Trade Value (=Qty*Price)]]+TradingLogTable3[[#This Row],[Fees / Commission]]</f>
        <v>51024.24</v>
      </c>
      <c r="L5" s="7">
        <v>388</v>
      </c>
      <c r="M5" t="s">
        <v>49</v>
      </c>
    </row>
    <row r="6" spans="1:13">
      <c r="A6" s="43">
        <v>46112</v>
      </c>
      <c r="B6" s="7" t="s">
        <v>30</v>
      </c>
      <c r="C6" s="7" t="s">
        <v>50</v>
      </c>
      <c r="D6" s="7" t="s">
        <v>51</v>
      </c>
      <c r="E6" s="7" t="s">
        <v>43</v>
      </c>
      <c r="F6" s="7">
        <v>250</v>
      </c>
      <c r="G6" s="47" t="s">
        <v>52</v>
      </c>
      <c r="H6" s="56" t="s">
        <v>35</v>
      </c>
      <c r="I6" s="47">
        <v>50217.5</v>
      </c>
      <c r="J6" s="8">
        <v>10</v>
      </c>
      <c r="K6" s="47">
        <f>TradingLogTable3[[#This Row],[Gross Trade Value (=Qty*Price)]]+TradingLogTable3[[#This Row],[Fees / Commission]]</f>
        <v>50227.5</v>
      </c>
      <c r="L6" s="7">
        <v>250</v>
      </c>
      <c r="M6" t="s">
        <v>53</v>
      </c>
    </row>
    <row r="7" spans="1:13">
      <c r="A7" s="43">
        <v>46112</v>
      </c>
      <c r="B7" s="7" t="s">
        <v>30</v>
      </c>
      <c r="C7" s="7" t="s">
        <v>54</v>
      </c>
      <c r="D7" s="7" t="s">
        <v>55</v>
      </c>
      <c r="E7" s="7" t="s">
        <v>33</v>
      </c>
      <c r="F7" s="7">
        <v>60</v>
      </c>
      <c r="G7" s="47" t="s">
        <v>56</v>
      </c>
      <c r="H7" s="56" t="s">
        <v>35</v>
      </c>
      <c r="I7" s="47">
        <v>3477</v>
      </c>
      <c r="J7" s="8">
        <v>10</v>
      </c>
      <c r="K7" s="47">
        <f>TradingLogTable3[[#This Row],[Gross Trade Value (=Qty*Price)]]+TradingLogTable3[[#This Row],[Fees / Commission]]</f>
        <v>3487</v>
      </c>
      <c r="L7" s="7">
        <v>60</v>
      </c>
      <c r="M7" t="s">
        <v>57</v>
      </c>
    </row>
    <row r="8" spans="1:13">
      <c r="A8" s="43">
        <v>46112</v>
      </c>
      <c r="B8" s="7" t="s">
        <v>30</v>
      </c>
      <c r="C8" s="7" t="s">
        <v>58</v>
      </c>
      <c r="D8" s="7" t="s">
        <v>59</v>
      </c>
      <c r="E8" s="7" t="s">
        <v>43</v>
      </c>
      <c r="F8" s="7">
        <v>75</v>
      </c>
      <c r="G8" s="47" t="s">
        <v>60</v>
      </c>
      <c r="H8" s="56" t="s">
        <v>35</v>
      </c>
      <c r="I8" s="47">
        <v>11981.25</v>
      </c>
      <c r="J8" s="8">
        <v>10</v>
      </c>
      <c r="K8" s="47">
        <f>TradingLogTable3[[#This Row],[Gross Trade Value (=Qty*Price)]]+TradingLogTable3[[#This Row],[Fees / Commission]]</f>
        <v>11991.25</v>
      </c>
      <c r="L8" s="7">
        <v>75</v>
      </c>
      <c r="M8" t="s">
        <v>61</v>
      </c>
    </row>
    <row r="9" spans="1:13">
      <c r="A9" s="43">
        <v>46112</v>
      </c>
      <c r="B9" s="7" t="s">
        <v>30</v>
      </c>
      <c r="C9" s="7" t="s">
        <v>62</v>
      </c>
      <c r="D9" s="7" t="s">
        <v>63</v>
      </c>
      <c r="E9" s="7" t="s">
        <v>43</v>
      </c>
      <c r="F9" s="7">
        <v>130</v>
      </c>
      <c r="G9" s="47" t="s">
        <v>64</v>
      </c>
      <c r="H9" s="56" t="s">
        <v>35</v>
      </c>
      <c r="I9" s="47">
        <v>39288.6</v>
      </c>
      <c r="J9" s="8">
        <v>10</v>
      </c>
      <c r="K9" s="47">
        <f>TradingLogTable3[[#This Row],[Gross Trade Value (=Qty*Price)]]+TradingLogTable3[[#This Row],[Fees / Commission]]</f>
        <v>39298.6</v>
      </c>
      <c r="L9" s="7">
        <v>130</v>
      </c>
      <c r="M9" t="s">
        <v>65</v>
      </c>
    </row>
    <row r="10" spans="1:13">
      <c r="A10" s="43">
        <v>46112</v>
      </c>
      <c r="B10" s="7" t="s">
        <v>30</v>
      </c>
      <c r="C10" s="7" t="s">
        <v>66</v>
      </c>
      <c r="D10" s="7" t="s">
        <v>67</v>
      </c>
      <c r="E10" s="7" t="s">
        <v>43</v>
      </c>
      <c r="F10" s="7">
        <v>120</v>
      </c>
      <c r="G10" s="47" t="s">
        <v>68</v>
      </c>
      <c r="H10" s="56" t="s">
        <v>35</v>
      </c>
      <c r="I10" s="47">
        <v>78194.399999999994</v>
      </c>
      <c r="J10" s="8">
        <v>10</v>
      </c>
      <c r="K10" s="47">
        <f>TradingLogTable3[[#This Row],[Gross Trade Value (=Qty*Price)]]+TradingLogTable3[[#This Row],[Fees / Commission]]</f>
        <v>78204.399999999994</v>
      </c>
      <c r="L10" s="7">
        <v>120</v>
      </c>
      <c r="M10" t="s">
        <v>69</v>
      </c>
    </row>
    <row r="11" spans="1:13">
      <c r="A11" s="43">
        <v>46112</v>
      </c>
      <c r="B11" s="7" t="s">
        <v>30</v>
      </c>
      <c r="C11" s="7" t="s">
        <v>70</v>
      </c>
      <c r="D11" s="7" t="s">
        <v>71</v>
      </c>
      <c r="E11" s="7" t="s">
        <v>33</v>
      </c>
      <c r="F11" s="7">
        <v>100</v>
      </c>
      <c r="G11" s="47" t="s">
        <v>72</v>
      </c>
      <c r="H11" s="56" t="s">
        <v>35</v>
      </c>
      <c r="I11" s="47">
        <v>23191</v>
      </c>
      <c r="J11" s="8">
        <v>10</v>
      </c>
      <c r="K11" s="47">
        <f>TradingLogTable3[[#This Row],[Gross Trade Value (=Qty*Price)]]+TradingLogTable3[[#This Row],[Fees / Commission]]</f>
        <v>23201</v>
      </c>
      <c r="L11" s="7">
        <v>100</v>
      </c>
      <c r="M11" t="s">
        <v>73</v>
      </c>
    </row>
    <row r="12" spans="1:13">
      <c r="A12" s="43">
        <v>46112</v>
      </c>
      <c r="B12" s="7" t="s">
        <v>30</v>
      </c>
      <c r="C12" s="7" t="s">
        <v>74</v>
      </c>
      <c r="D12" s="7" t="s">
        <v>75</v>
      </c>
      <c r="E12" s="7" t="s">
        <v>43</v>
      </c>
      <c r="F12" s="7">
        <v>274</v>
      </c>
      <c r="G12" s="47" t="s">
        <v>76</v>
      </c>
      <c r="H12" s="56" t="s">
        <v>35</v>
      </c>
      <c r="I12" s="47">
        <v>50426.96</v>
      </c>
      <c r="J12" s="8">
        <v>10</v>
      </c>
      <c r="K12" s="47">
        <f>TradingLogTable3[[#This Row],[Gross Trade Value (=Qty*Price)]]+TradingLogTable3[[#This Row],[Fees / Commission]]</f>
        <v>50436.959999999999</v>
      </c>
      <c r="L12" s="7">
        <v>274</v>
      </c>
      <c r="M12" t="s">
        <v>77</v>
      </c>
    </row>
    <row r="13" spans="1:13">
      <c r="A13" s="43">
        <v>46112</v>
      </c>
      <c r="B13" s="7" t="s">
        <v>30</v>
      </c>
      <c r="C13" s="7" t="s">
        <v>78</v>
      </c>
      <c r="D13" s="7" t="s">
        <v>79</v>
      </c>
      <c r="E13" s="7" t="s">
        <v>43</v>
      </c>
      <c r="F13" s="7">
        <v>161</v>
      </c>
      <c r="G13" s="47" t="s">
        <v>80</v>
      </c>
      <c r="H13" s="56" t="s">
        <v>35</v>
      </c>
      <c r="I13" s="47">
        <v>25077.360000000001</v>
      </c>
      <c r="J13" s="8">
        <v>10</v>
      </c>
      <c r="K13" s="47">
        <f>TradingLogTable3[[#This Row],[Gross Trade Value (=Qty*Price)]]+TradingLogTable3[[#This Row],[Fees / Commission]]</f>
        <v>25087.360000000001</v>
      </c>
      <c r="L13" s="7">
        <v>161</v>
      </c>
      <c r="M13" t="s">
        <v>81</v>
      </c>
    </row>
    <row r="14" spans="1:13">
      <c r="A14" s="43">
        <v>46112</v>
      </c>
      <c r="B14" s="7" t="s">
        <v>30</v>
      </c>
      <c r="C14" s="7" t="s">
        <v>82</v>
      </c>
      <c r="D14" s="7" t="s">
        <v>83</v>
      </c>
      <c r="E14" s="7" t="s">
        <v>33</v>
      </c>
      <c r="F14" s="7">
        <v>120</v>
      </c>
      <c r="G14" s="47" t="s">
        <v>84</v>
      </c>
      <c r="H14" s="56" t="s">
        <v>35</v>
      </c>
      <c r="I14" s="47">
        <v>20054.400000000001</v>
      </c>
      <c r="J14" s="8">
        <v>10</v>
      </c>
      <c r="K14" s="47">
        <f>TradingLogTable3[[#This Row],[Gross Trade Value (=Qty*Price)]]+TradingLogTable3[[#This Row],[Fees / Commission]]</f>
        <v>20064.400000000001</v>
      </c>
      <c r="L14" s="7">
        <v>120</v>
      </c>
      <c r="M14" t="s">
        <v>85</v>
      </c>
    </row>
    <row r="15" spans="1:13">
      <c r="A15" s="43">
        <v>46112</v>
      </c>
      <c r="B15" s="7" t="s">
        <v>30</v>
      </c>
      <c r="C15" s="7" t="s">
        <v>86</v>
      </c>
      <c r="D15" s="7" t="s">
        <v>87</v>
      </c>
      <c r="E15" s="7" t="s">
        <v>43</v>
      </c>
      <c r="F15" s="7">
        <v>150</v>
      </c>
      <c r="G15" s="47" t="s">
        <v>88</v>
      </c>
      <c r="H15" s="56" t="s">
        <v>35</v>
      </c>
      <c r="I15" s="47">
        <v>19005</v>
      </c>
      <c r="J15" s="8">
        <v>10</v>
      </c>
      <c r="K15" s="47">
        <f>TradingLogTable3[[#This Row],[Gross Trade Value (=Qty*Price)]]+TradingLogTable3[[#This Row],[Fees / Commission]]</f>
        <v>19015</v>
      </c>
      <c r="L15" s="7">
        <v>150</v>
      </c>
      <c r="M15" t="s">
        <v>89</v>
      </c>
    </row>
    <row r="16" spans="1:13">
      <c r="A16" s="43">
        <v>46112</v>
      </c>
      <c r="B16" s="7" t="s">
        <v>30</v>
      </c>
      <c r="C16" s="7" t="s">
        <v>90</v>
      </c>
      <c r="D16" s="7" t="s">
        <v>91</v>
      </c>
      <c r="E16" s="7" t="s">
        <v>43</v>
      </c>
      <c r="F16" s="7">
        <v>1150</v>
      </c>
      <c r="G16" s="47" t="s">
        <v>92</v>
      </c>
      <c r="H16" s="56" t="s">
        <v>35</v>
      </c>
      <c r="I16" s="47">
        <v>61513.5</v>
      </c>
      <c r="J16" s="8">
        <v>10</v>
      </c>
      <c r="K16" s="47">
        <f>TradingLogTable3[[#This Row],[Gross Trade Value (=Qty*Price)]]+TradingLogTable3[[#This Row],[Fees / Commission]]</f>
        <v>61523.5</v>
      </c>
      <c r="L16" s="7">
        <v>1150</v>
      </c>
      <c r="M16" t="s">
        <v>93</v>
      </c>
    </row>
    <row r="17" spans="1:14">
      <c r="A17" s="43">
        <v>46112</v>
      </c>
      <c r="B17" s="7" t="s">
        <v>30</v>
      </c>
      <c r="C17" s="7" t="s">
        <v>94</v>
      </c>
      <c r="D17" s="7" t="s">
        <v>95</v>
      </c>
      <c r="E17" s="7" t="s">
        <v>43</v>
      </c>
      <c r="F17" s="7">
        <v>980</v>
      </c>
      <c r="G17" s="47" t="s">
        <v>96</v>
      </c>
      <c r="H17" s="56" t="s">
        <v>35</v>
      </c>
      <c r="I17" s="47">
        <v>61730.2</v>
      </c>
      <c r="J17" s="8">
        <v>10</v>
      </c>
      <c r="K17" s="47">
        <f>TradingLogTable3[[#This Row],[Gross Trade Value (=Qty*Price)]]+TradingLogTable3[[#This Row],[Fees / Commission]]</f>
        <v>61740.2</v>
      </c>
      <c r="L17" s="7">
        <v>980</v>
      </c>
      <c r="M17" t="s">
        <v>97</v>
      </c>
    </row>
    <row r="18" spans="1:14">
      <c r="A18" s="43">
        <v>46112</v>
      </c>
      <c r="B18" s="7" t="s">
        <v>30</v>
      </c>
      <c r="C18" s="7" t="s">
        <v>98</v>
      </c>
      <c r="D18" s="7" t="s">
        <v>99</v>
      </c>
      <c r="E18" s="7" t="s">
        <v>33</v>
      </c>
      <c r="F18" s="7">
        <v>350</v>
      </c>
      <c r="G18" s="47" t="s">
        <v>100</v>
      </c>
      <c r="H18" s="56" t="s">
        <v>35</v>
      </c>
      <c r="I18" s="47">
        <v>145250</v>
      </c>
      <c r="J18" s="8">
        <v>10</v>
      </c>
      <c r="K18" s="47">
        <f>TradingLogTable3[[#This Row],[Gross Trade Value (=Qty*Price)]]+TradingLogTable3[[#This Row],[Fees / Commission]]</f>
        <v>145260</v>
      </c>
      <c r="L18" s="7">
        <v>350</v>
      </c>
      <c r="M18" t="s">
        <v>101</v>
      </c>
      <c r="N18" s="11"/>
    </row>
    <row r="19" spans="1:14">
      <c r="A19" s="43">
        <v>46112</v>
      </c>
      <c r="B19" s="7" t="s">
        <v>30</v>
      </c>
      <c r="C19" s="7" t="s">
        <v>102</v>
      </c>
      <c r="D19" s="7" t="s">
        <v>103</v>
      </c>
      <c r="E19" s="7" t="s">
        <v>33</v>
      </c>
      <c r="F19" s="7">
        <v>2500</v>
      </c>
      <c r="G19" s="47" t="s">
        <v>104</v>
      </c>
      <c r="H19" s="56" t="s">
        <v>35</v>
      </c>
      <c r="I19" s="47">
        <v>97525</v>
      </c>
      <c r="J19" s="8">
        <v>10</v>
      </c>
      <c r="K19" s="47">
        <f>TradingLogTable3[[#This Row],[Gross Trade Value (=Qty*Price)]]+TradingLogTable3[[#This Row],[Fees / Commission]]</f>
        <v>97535</v>
      </c>
      <c r="L19" s="7">
        <v>2500</v>
      </c>
      <c r="M19" t="s">
        <v>105</v>
      </c>
      <c r="N19" s="11"/>
    </row>
    <row r="20" spans="1:14">
      <c r="A20" s="43">
        <v>46112</v>
      </c>
      <c r="B20" s="7" t="s">
        <v>30</v>
      </c>
      <c r="C20" s="7" t="s">
        <v>106</v>
      </c>
      <c r="D20" s="7" t="s">
        <v>107</v>
      </c>
      <c r="E20" s="7" t="s">
        <v>33</v>
      </c>
      <c r="F20" s="7">
        <v>4500</v>
      </c>
      <c r="G20" s="47" t="s">
        <v>108</v>
      </c>
      <c r="H20" s="56" t="s">
        <v>35</v>
      </c>
      <c r="I20" s="47">
        <v>149895</v>
      </c>
      <c r="J20" s="8">
        <v>10</v>
      </c>
      <c r="K20" s="47">
        <f>TradingLogTable3[[#This Row],[Gross Trade Value (=Qty*Price)]]+TradingLogTable3[[#This Row],[Fees / Commission]]</f>
        <v>149905</v>
      </c>
      <c r="L20" s="7">
        <v>4500</v>
      </c>
      <c r="M20" t="s">
        <v>109</v>
      </c>
    </row>
    <row r="21" spans="1:14">
      <c r="A21" s="43">
        <v>46112</v>
      </c>
      <c r="B21" s="7" t="s">
        <v>110</v>
      </c>
      <c r="C21" s="7" t="s">
        <v>41</v>
      </c>
      <c r="D21" s="7" t="s">
        <v>42</v>
      </c>
      <c r="E21" s="7" t="s">
        <v>43</v>
      </c>
      <c r="F21" s="7">
        <v>15</v>
      </c>
      <c r="G21" s="47">
        <v>318.23</v>
      </c>
      <c r="H21" s="56" t="s">
        <v>35</v>
      </c>
      <c r="I21" s="47">
        <f>-TradingLogTable4[[#This Row],[Quantity (positive number)]]*TradingLogTable4[[#This Row],[Price per Unit]]</f>
        <v>-65417.999999999993</v>
      </c>
      <c r="J21" s="8">
        <v>10</v>
      </c>
      <c r="K21" s="47">
        <f>TradingLogTable3[[#This Row],[Gross Trade Value (=Qty*Price)]]+TradingLogTable3[[#This Row],[Fees / Commission]]</f>
        <v>-65407.999999999993</v>
      </c>
      <c r="L21" s="7">
        <v>0</v>
      </c>
      <c r="M21" t="s">
        <v>111</v>
      </c>
    </row>
    <row r="22" spans="1:14">
      <c r="A22" s="43">
        <v>46112</v>
      </c>
      <c r="B22" s="7" t="s">
        <v>110</v>
      </c>
      <c r="C22" s="7" t="s">
        <v>86</v>
      </c>
      <c r="D22" s="7" t="s">
        <v>87</v>
      </c>
      <c r="E22" s="7" t="s">
        <v>43</v>
      </c>
      <c r="F22" s="7">
        <v>150</v>
      </c>
      <c r="G22" s="47">
        <v>118.68</v>
      </c>
      <c r="H22" s="56" t="s">
        <v>35</v>
      </c>
      <c r="I22" s="47">
        <f>-TradingLogTable4[[#This Row],[Quantity (positive number)]]*TradingLogTable4[[#This Row],[Price per Unit]]</f>
        <v>-71027.7</v>
      </c>
      <c r="J22" s="8">
        <v>10</v>
      </c>
      <c r="K22" s="47">
        <f>TradingLogTable3[[#This Row],[Gross Trade Value (=Qty*Price)]]+TradingLogTable3[[#This Row],[Fees / Commission]]</f>
        <v>-71017.7</v>
      </c>
      <c r="L22" s="7">
        <v>0</v>
      </c>
      <c r="M22" t="s">
        <v>112</v>
      </c>
    </row>
    <row r="23" spans="1:14">
      <c r="A23" s="43">
        <v>46120</v>
      </c>
      <c r="B23" s="7" t="s">
        <v>110</v>
      </c>
      <c r="C23" s="7" t="s">
        <v>106</v>
      </c>
      <c r="D23" s="7" t="s">
        <v>107</v>
      </c>
      <c r="E23" s="7" t="s">
        <v>33</v>
      </c>
      <c r="F23" s="7">
        <v>4500</v>
      </c>
      <c r="G23" s="47" t="s">
        <v>113</v>
      </c>
      <c r="H23" s="56" t="s">
        <v>35</v>
      </c>
      <c r="I23" s="47">
        <v>-137115</v>
      </c>
      <c r="J23" s="8">
        <v>10</v>
      </c>
      <c r="K23" s="47">
        <f>TradingLogTable3[[#This Row],[Gross Trade Value (=Qty*Price)]]+TradingLogTable3[[#This Row],[Fees / Commission]]</f>
        <v>-137105</v>
      </c>
      <c r="L23" s="7">
        <v>0</v>
      </c>
      <c r="M23" t="s">
        <v>114</v>
      </c>
    </row>
    <row r="24" spans="1:14">
      <c r="A24" s="43">
        <v>46120</v>
      </c>
      <c r="B24" s="7" t="s">
        <v>110</v>
      </c>
      <c r="C24" s="7" t="s">
        <v>102</v>
      </c>
      <c r="D24" s="7" t="s">
        <v>103</v>
      </c>
      <c r="E24" s="7" t="s">
        <v>33</v>
      </c>
      <c r="F24" s="7">
        <v>2500</v>
      </c>
      <c r="G24" s="47" t="s">
        <v>115</v>
      </c>
      <c r="H24" s="56" t="s">
        <v>35</v>
      </c>
      <c r="I24" s="47">
        <v>-91100</v>
      </c>
      <c r="J24" s="8">
        <v>10</v>
      </c>
      <c r="K24" s="47">
        <f>TradingLogTable3[[#This Row],[Gross Trade Value (=Qty*Price)]]+TradingLogTable3[[#This Row],[Fees / Commission]]</f>
        <v>-91090</v>
      </c>
      <c r="L24" s="7">
        <v>0</v>
      </c>
      <c r="M24" t="s">
        <v>116</v>
      </c>
    </row>
    <row r="25" spans="1:14">
      <c r="A25" s="43">
        <v>46120</v>
      </c>
      <c r="B25" s="7" t="s">
        <v>110</v>
      </c>
      <c r="C25" s="7" t="s">
        <v>94</v>
      </c>
      <c r="D25" s="7" t="s">
        <v>117</v>
      </c>
      <c r="E25" s="7" t="s">
        <v>43</v>
      </c>
      <c r="F25" s="7">
        <v>980</v>
      </c>
      <c r="G25" s="47" t="s">
        <v>118</v>
      </c>
      <c r="H25" s="56" t="s">
        <v>35</v>
      </c>
      <c r="I25" s="47">
        <v>-69687.8</v>
      </c>
      <c r="J25" s="8">
        <v>10</v>
      </c>
      <c r="K25" s="47">
        <f>TradingLogTable3[[#This Row],[Gross Trade Value (=Qty*Price)]]+TradingLogTable3[[#This Row],[Fees / Commission]]</f>
        <v>-69677.8</v>
      </c>
      <c r="L25" s="7">
        <v>0</v>
      </c>
      <c r="M25" t="s">
        <v>119</v>
      </c>
    </row>
    <row r="26" spans="1:14">
      <c r="A26" s="43">
        <v>46120</v>
      </c>
      <c r="B26" s="7" t="s">
        <v>110</v>
      </c>
      <c r="C26" s="7" t="s">
        <v>66</v>
      </c>
      <c r="D26" s="7" t="s">
        <v>67</v>
      </c>
      <c r="E26" s="7" t="s">
        <v>43</v>
      </c>
      <c r="F26" s="7">
        <v>120</v>
      </c>
      <c r="G26" s="47" t="s">
        <v>120</v>
      </c>
      <c r="H26" s="56" t="s">
        <v>35</v>
      </c>
      <c r="I26" s="47">
        <v>-73800</v>
      </c>
      <c r="J26" s="8">
        <v>10</v>
      </c>
      <c r="K26" s="47">
        <f>TradingLogTable3[[#This Row],[Gross Trade Value (=Qty*Price)]]+TradingLogTable3[[#This Row],[Fees / Commission]]</f>
        <v>-73790</v>
      </c>
      <c r="L26" s="7">
        <v>0</v>
      </c>
      <c r="M26" t="s">
        <v>121</v>
      </c>
    </row>
    <row r="27" spans="1:14">
      <c r="A27" s="43">
        <v>46120</v>
      </c>
      <c r="B27" s="7" t="s">
        <v>122</v>
      </c>
      <c r="C27" s="7" t="s">
        <v>31</v>
      </c>
      <c r="D27" s="7" t="s">
        <v>123</v>
      </c>
      <c r="E27" s="7" t="s">
        <v>33</v>
      </c>
      <c r="F27" s="7">
        <v>100</v>
      </c>
      <c r="G27" s="47" t="s">
        <v>124</v>
      </c>
      <c r="H27" s="56" t="s">
        <v>35</v>
      </c>
      <c r="I27" s="47">
        <v>-8112</v>
      </c>
      <c r="J27" s="8">
        <v>10</v>
      </c>
      <c r="K27" s="47">
        <f>TradingLogTable3[[#This Row],[Gross Trade Value (=Qty*Price)]]+TradingLogTable3[[#This Row],[Fees / Commission]]</f>
        <v>-8102</v>
      </c>
      <c r="L27" s="7">
        <v>340</v>
      </c>
      <c r="M27" t="s">
        <v>125</v>
      </c>
    </row>
    <row r="28" spans="1:14">
      <c r="A28" s="43">
        <v>46120</v>
      </c>
      <c r="B28" s="7" t="s">
        <v>110</v>
      </c>
      <c r="C28" s="7" t="s">
        <v>90</v>
      </c>
      <c r="D28" s="7" t="s">
        <v>91</v>
      </c>
      <c r="E28" s="7" t="s">
        <v>43</v>
      </c>
      <c r="F28" s="7">
        <v>1150</v>
      </c>
      <c r="G28" s="47" t="s">
        <v>126</v>
      </c>
      <c r="H28" s="56" t="s">
        <v>35</v>
      </c>
      <c r="I28" s="47">
        <v>-70725</v>
      </c>
      <c r="J28" s="8">
        <v>10</v>
      </c>
      <c r="K28" s="47">
        <f>TradingLogTable3[[#This Row],[Gross Trade Value (=Qty*Price)]]+TradingLogTable3[[#This Row],[Fees / Commission]]</f>
        <v>-70715</v>
      </c>
      <c r="L28" s="7">
        <v>0</v>
      </c>
      <c r="M28" t="s">
        <v>127</v>
      </c>
    </row>
    <row r="29" spans="1:14">
      <c r="A29" s="43">
        <v>46120</v>
      </c>
      <c r="B29" s="7" t="s">
        <v>110</v>
      </c>
      <c r="C29" s="7" t="s">
        <v>31</v>
      </c>
      <c r="D29" s="7" t="s">
        <v>123</v>
      </c>
      <c r="E29" s="7" t="s">
        <v>33</v>
      </c>
      <c r="F29" s="7">
        <v>340</v>
      </c>
      <c r="G29" s="47" t="s">
        <v>128</v>
      </c>
      <c r="H29" s="56" t="s">
        <v>35</v>
      </c>
      <c r="I29" s="47">
        <v>-27778</v>
      </c>
      <c r="J29" s="8">
        <v>10</v>
      </c>
      <c r="K29" s="47">
        <f>TradingLogTable3[[#This Row],[Gross Trade Value (=Qty*Price)]]+TradingLogTable3[[#This Row],[Fees / Commission]]</f>
        <v>-27768</v>
      </c>
      <c r="L29" s="7">
        <v>0</v>
      </c>
      <c r="M29" t="s">
        <v>129</v>
      </c>
    </row>
    <row r="30" spans="1:14">
      <c r="A30" s="43">
        <v>46120</v>
      </c>
      <c r="B30" s="7" t="s">
        <v>110</v>
      </c>
      <c r="C30" s="7" t="s">
        <v>70</v>
      </c>
      <c r="D30" s="7" t="s">
        <v>130</v>
      </c>
      <c r="E30" s="7" t="s">
        <v>33</v>
      </c>
      <c r="F30" s="7">
        <v>100</v>
      </c>
      <c r="G30" s="47" t="s">
        <v>131</v>
      </c>
      <c r="H30" s="56" t="s">
        <v>35</v>
      </c>
      <c r="I30" s="47">
        <v>-23230</v>
      </c>
      <c r="J30" s="8">
        <v>10</v>
      </c>
      <c r="K30" s="47">
        <f>TradingLogTable3[[#This Row],[Gross Trade Value (=Qty*Price)]]+TradingLogTable3[[#This Row],[Fees / Commission]]</f>
        <v>-23220</v>
      </c>
      <c r="L30" s="7">
        <v>0</v>
      </c>
      <c r="M30" t="s">
        <v>132</v>
      </c>
    </row>
    <row r="31" spans="1:14">
      <c r="A31" s="43">
        <v>46120</v>
      </c>
      <c r="B31" s="7" t="s">
        <v>133</v>
      </c>
      <c r="C31" s="7" t="s">
        <v>134</v>
      </c>
      <c r="D31" s="7" t="s">
        <v>135</v>
      </c>
      <c r="E31" s="7" t="s">
        <v>33</v>
      </c>
      <c r="F31" s="7">
        <v>130</v>
      </c>
      <c r="G31" s="47" t="s">
        <v>136</v>
      </c>
      <c r="H31" s="56" t="s">
        <v>35</v>
      </c>
      <c r="I31" s="47">
        <v>87766.9</v>
      </c>
      <c r="J31" s="8">
        <v>10</v>
      </c>
      <c r="K31" s="47">
        <f>TradingLogTable3[[#This Row],[Gross Trade Value (=Qty*Price)]]+TradingLogTable3[[#This Row],[Fees / Commission]]</f>
        <v>87776.9</v>
      </c>
      <c r="L31" s="7">
        <v>130</v>
      </c>
      <c r="M31" t="s">
        <v>137</v>
      </c>
    </row>
    <row r="32" spans="1:14">
      <c r="A32" s="43">
        <v>46120</v>
      </c>
      <c r="B32" s="7" t="s">
        <v>133</v>
      </c>
      <c r="C32" s="7" t="s">
        <v>138</v>
      </c>
      <c r="D32" s="7" t="s">
        <v>139</v>
      </c>
      <c r="E32" s="7" t="s">
        <v>33</v>
      </c>
      <c r="F32" s="7">
        <v>330</v>
      </c>
      <c r="G32" s="47" t="s">
        <v>140</v>
      </c>
      <c r="H32" s="56" t="s">
        <v>35</v>
      </c>
      <c r="I32" s="47">
        <v>48477</v>
      </c>
      <c r="J32" s="8">
        <v>10</v>
      </c>
      <c r="K32" s="47">
        <f>TradingLogTable3[[#This Row],[Gross Trade Value (=Qty*Price)]]+TradingLogTable3[[#This Row],[Fees / Commission]]</f>
        <v>48487</v>
      </c>
      <c r="L32" s="7">
        <v>330</v>
      </c>
      <c r="M32" t="s">
        <v>141</v>
      </c>
    </row>
    <row r="33" spans="1:13">
      <c r="A33" s="43">
        <v>46120</v>
      </c>
      <c r="B33" s="7" t="s">
        <v>133</v>
      </c>
      <c r="C33" s="7" t="s">
        <v>142</v>
      </c>
      <c r="D33" s="7" t="s">
        <v>143</v>
      </c>
      <c r="E33" s="7" t="s">
        <v>43</v>
      </c>
      <c r="F33" s="7">
        <v>110</v>
      </c>
      <c r="G33" s="47" t="s">
        <v>144</v>
      </c>
      <c r="H33" s="56" t="s">
        <v>35</v>
      </c>
      <c r="I33" s="47">
        <v>33776.6</v>
      </c>
      <c r="J33" s="8">
        <v>10</v>
      </c>
      <c r="K33" s="47">
        <f>TradingLogTable3[[#This Row],[Gross Trade Value (=Qty*Price)]]+TradingLogTable3[[#This Row],[Fees / Commission]]</f>
        <v>33786.6</v>
      </c>
      <c r="L33" s="7">
        <v>110</v>
      </c>
      <c r="M33" t="s">
        <v>145</v>
      </c>
    </row>
    <row r="34" spans="1:13">
      <c r="A34" s="43">
        <v>46120</v>
      </c>
      <c r="B34" s="7" t="s">
        <v>133</v>
      </c>
      <c r="C34" s="7" t="s">
        <v>146</v>
      </c>
      <c r="D34" s="7" t="s">
        <v>147</v>
      </c>
      <c r="E34" s="7" t="s">
        <v>43</v>
      </c>
      <c r="F34" s="7">
        <v>100</v>
      </c>
      <c r="G34" s="47" t="s">
        <v>148</v>
      </c>
      <c r="H34" s="56" t="s">
        <v>35</v>
      </c>
      <c r="I34" s="47">
        <v>76600</v>
      </c>
      <c r="J34" s="8">
        <v>10</v>
      </c>
      <c r="K34" s="47">
        <f>TradingLogTable3[[#This Row],[Gross Trade Value (=Qty*Price)]]+TradingLogTable3[[#This Row],[Fees / Commission]]</f>
        <v>76610</v>
      </c>
      <c r="L34" s="7">
        <v>100</v>
      </c>
      <c r="M34" t="s">
        <v>149</v>
      </c>
    </row>
    <row r="35" spans="1:13">
      <c r="A35" s="43">
        <v>46120</v>
      </c>
      <c r="B35" s="7" t="s">
        <v>133</v>
      </c>
      <c r="C35" s="7" t="s">
        <v>150</v>
      </c>
      <c r="D35" s="7" t="s">
        <v>151</v>
      </c>
      <c r="E35" s="7" t="s">
        <v>33</v>
      </c>
      <c r="F35" s="7">
        <v>270</v>
      </c>
      <c r="G35" s="47" t="s">
        <v>152</v>
      </c>
      <c r="H35" s="56" t="s">
        <v>35</v>
      </c>
      <c r="I35" s="47">
        <v>46102.5</v>
      </c>
      <c r="J35" s="8">
        <v>10</v>
      </c>
      <c r="K35" s="47">
        <f>TradingLogTable3[[#This Row],[Gross Trade Value (=Qty*Price)]]+TradingLogTable3[[#This Row],[Fees / Commission]]</f>
        <v>46112.5</v>
      </c>
      <c r="L35" s="7">
        <v>270</v>
      </c>
      <c r="M35" t="s">
        <v>153</v>
      </c>
    </row>
    <row r="36" spans="1:13">
      <c r="A36" s="43">
        <v>46120</v>
      </c>
      <c r="B36" s="7" t="s">
        <v>133</v>
      </c>
      <c r="C36" s="7" t="s">
        <v>154</v>
      </c>
      <c r="D36" s="7" t="s">
        <v>155</v>
      </c>
      <c r="E36" s="7" t="s">
        <v>33</v>
      </c>
      <c r="F36" s="7">
        <v>700</v>
      </c>
      <c r="G36" s="47" t="s">
        <v>156</v>
      </c>
      <c r="H36" s="56" t="s">
        <v>35</v>
      </c>
      <c r="I36" s="47">
        <v>35875</v>
      </c>
      <c r="J36" s="8">
        <v>10</v>
      </c>
      <c r="K36" s="47">
        <f>TradingLogTable3[[#This Row],[Gross Trade Value (=Qty*Price)]]+TradingLogTable3[[#This Row],[Fees / Commission]]</f>
        <v>35885</v>
      </c>
      <c r="L36" s="7">
        <v>700</v>
      </c>
      <c r="M36" t="s">
        <v>157</v>
      </c>
    </row>
    <row r="37" spans="1:13">
      <c r="A37" s="43">
        <v>46120</v>
      </c>
      <c r="B37" s="7" t="s">
        <v>122</v>
      </c>
      <c r="C37" s="7" t="s">
        <v>37</v>
      </c>
      <c r="D37" s="7" t="s">
        <v>38</v>
      </c>
      <c r="E37" s="7" t="s">
        <v>33</v>
      </c>
      <c r="F37" s="7">
        <v>400</v>
      </c>
      <c r="G37" s="47" t="s">
        <v>158</v>
      </c>
      <c r="H37" s="56" t="s">
        <v>35</v>
      </c>
      <c r="I37" s="47">
        <v>18528</v>
      </c>
      <c r="J37" s="8">
        <v>10</v>
      </c>
      <c r="K37" s="47">
        <f>TradingLogTable3[[#This Row],[Gross Trade Value (=Qty*Price)]]+TradingLogTable3[[#This Row],[Fees / Commission]]</f>
        <v>18538</v>
      </c>
      <c r="L37" s="7">
        <v>1200</v>
      </c>
      <c r="M37" t="s">
        <v>159</v>
      </c>
    </row>
    <row r="38" spans="1:13">
      <c r="A38" s="43">
        <v>46120</v>
      </c>
      <c r="B38" s="7" t="s">
        <v>122</v>
      </c>
      <c r="C38" s="7" t="s">
        <v>46</v>
      </c>
      <c r="D38" s="7" t="s">
        <v>47</v>
      </c>
      <c r="E38" s="7" t="s">
        <v>43</v>
      </c>
      <c r="F38" s="7">
        <v>50</v>
      </c>
      <c r="G38" s="47" t="s">
        <v>160</v>
      </c>
      <c r="H38" s="56" t="s">
        <v>35</v>
      </c>
      <c r="I38" s="47">
        <v>7355</v>
      </c>
      <c r="J38" s="8">
        <v>10</v>
      </c>
      <c r="K38" s="47">
        <f>TradingLogTable3[[#This Row],[Gross Trade Value (=Qty*Price)]]+TradingLogTable3[[#This Row],[Fees / Commission]]</f>
        <v>7365</v>
      </c>
      <c r="L38" s="7">
        <v>438</v>
      </c>
      <c r="M38" t="s">
        <v>161</v>
      </c>
    </row>
    <row r="39" spans="1:13">
      <c r="A39" s="43">
        <v>46120</v>
      </c>
      <c r="B39" s="7" t="s">
        <v>122</v>
      </c>
      <c r="C39" s="7" t="s">
        <v>62</v>
      </c>
      <c r="D39" s="7" t="s">
        <v>63</v>
      </c>
      <c r="E39" s="7" t="s">
        <v>43</v>
      </c>
      <c r="F39" s="7">
        <v>80</v>
      </c>
      <c r="G39" s="47" t="s">
        <v>162</v>
      </c>
      <c r="H39" s="56" t="s">
        <v>35</v>
      </c>
      <c r="I39" s="47">
        <v>25332</v>
      </c>
      <c r="J39" s="8">
        <v>10</v>
      </c>
      <c r="K39" s="47">
        <f>TradingLogTable3[[#This Row],[Gross Trade Value (=Qty*Price)]]+TradingLogTable3[[#This Row],[Fees / Commission]]</f>
        <v>25342</v>
      </c>
      <c r="L39" s="7">
        <v>210</v>
      </c>
      <c r="M39" t="s">
        <v>163</v>
      </c>
    </row>
    <row r="40" spans="1:13">
      <c r="A40" s="43">
        <v>46120</v>
      </c>
      <c r="B40" s="7" t="s">
        <v>122</v>
      </c>
      <c r="C40" s="7" t="s">
        <v>58</v>
      </c>
      <c r="D40" s="7" t="s">
        <v>59</v>
      </c>
      <c r="E40" s="7" t="s">
        <v>43</v>
      </c>
      <c r="F40" s="7">
        <v>230</v>
      </c>
      <c r="G40" s="47" t="s">
        <v>164</v>
      </c>
      <c r="H40" s="56" t="s">
        <v>35</v>
      </c>
      <c r="I40" s="47">
        <v>35624.699999999997</v>
      </c>
      <c r="J40" s="8">
        <v>10</v>
      </c>
      <c r="K40" s="47">
        <f>TradingLogTable3[[#This Row],[Gross Trade Value (=Qty*Price)]]+TradingLogTable3[[#This Row],[Fees / Commission]]</f>
        <v>35634.699999999997</v>
      </c>
      <c r="L40" s="7">
        <v>305</v>
      </c>
      <c r="M40" t="s">
        <v>165</v>
      </c>
    </row>
    <row r="41" spans="1:13">
      <c r="A41" s="43">
        <v>46120</v>
      </c>
      <c r="B41" s="7" t="s">
        <v>122</v>
      </c>
      <c r="C41" s="7" t="s">
        <v>50</v>
      </c>
      <c r="D41" s="7" t="s">
        <v>51</v>
      </c>
      <c r="E41" s="7" t="s">
        <v>43</v>
      </c>
      <c r="F41" s="7">
        <v>60</v>
      </c>
      <c r="G41" s="47" t="s">
        <v>166</v>
      </c>
      <c r="H41" s="56" t="s">
        <v>35</v>
      </c>
      <c r="I41" s="47">
        <v>13261.8</v>
      </c>
      <c r="J41" s="8">
        <v>10</v>
      </c>
      <c r="K41" s="47">
        <f>TradingLogTable3[[#This Row],[Gross Trade Value (=Qty*Price)]]+TradingLogTable3[[#This Row],[Fees / Commission]]</f>
        <v>13271.8</v>
      </c>
      <c r="L41" s="7">
        <v>310</v>
      </c>
      <c r="M41" t="s">
        <v>167</v>
      </c>
    </row>
    <row r="42" spans="1:13">
      <c r="A42" s="43">
        <v>46120</v>
      </c>
      <c r="B42" s="7" t="s">
        <v>122</v>
      </c>
      <c r="C42" s="7" t="s">
        <v>98</v>
      </c>
      <c r="D42" s="7" t="s">
        <v>99</v>
      </c>
      <c r="E42" s="7" t="s">
        <v>33</v>
      </c>
      <c r="F42" s="7">
        <v>100</v>
      </c>
      <c r="G42" s="47" t="s">
        <v>168</v>
      </c>
      <c r="H42" s="56" t="s">
        <v>35</v>
      </c>
      <c r="I42" s="47">
        <v>43680</v>
      </c>
      <c r="J42" s="8">
        <v>10</v>
      </c>
      <c r="K42" s="47">
        <f>TradingLogTable3[[#This Row],[Gross Trade Value (=Qty*Price)]]+TradingLogTable3[[#This Row],[Fees / Commission]]</f>
        <v>43690</v>
      </c>
      <c r="L42" s="7">
        <v>450</v>
      </c>
      <c r="M42" t="s">
        <v>169</v>
      </c>
    </row>
    <row r="43" spans="1:13">
      <c r="A43" s="43">
        <v>46120</v>
      </c>
      <c r="B43" s="7" t="s">
        <v>122</v>
      </c>
      <c r="C43" s="7" t="s">
        <v>134</v>
      </c>
      <c r="D43" s="7" t="s">
        <v>135</v>
      </c>
      <c r="E43" s="7" t="s">
        <v>33</v>
      </c>
      <c r="F43" s="7">
        <v>43</v>
      </c>
      <c r="G43" s="47" t="s">
        <v>170</v>
      </c>
      <c r="H43" s="56" t="s">
        <v>35</v>
      </c>
      <c r="I43" s="47">
        <v>29009.52</v>
      </c>
      <c r="J43" s="8">
        <v>10</v>
      </c>
      <c r="K43" s="47">
        <f>TradingLogTable3[[#This Row],[Gross Trade Value (=Qty*Price)]]+TradingLogTable3[[#This Row],[Fees / Commission]]</f>
        <v>29019.52</v>
      </c>
      <c r="L43" s="7">
        <v>173</v>
      </c>
      <c r="M43" t="s">
        <v>171</v>
      </c>
    </row>
    <row r="44" spans="1:13">
      <c r="A44" s="43">
        <v>46123</v>
      </c>
      <c r="B44" s="7" t="s">
        <v>30</v>
      </c>
      <c r="C44" s="7" t="s">
        <v>37</v>
      </c>
      <c r="D44" s="7" t="s">
        <v>38</v>
      </c>
      <c r="E44" s="7" t="s">
        <v>33</v>
      </c>
      <c r="F44" s="7">
        <v>1200</v>
      </c>
      <c r="G44" s="47" t="s">
        <v>172</v>
      </c>
      <c r="H44" s="56" t="s">
        <v>35</v>
      </c>
      <c r="I44" s="47">
        <v>54888</v>
      </c>
      <c r="J44" s="8">
        <v>0</v>
      </c>
      <c r="K44" s="47">
        <f>TradingLogTable3[[#This Row],[Gross Trade Value (=Qty*Price)]]+TradingLogTable3[[#This Row],[Fees / Commission]]</f>
        <v>54888</v>
      </c>
      <c r="L44" s="7">
        <v>1200</v>
      </c>
      <c r="M44" s="69" t="s">
        <v>173</v>
      </c>
    </row>
    <row r="45" spans="1:13">
      <c r="A45" s="43">
        <v>46123</v>
      </c>
      <c r="B45" s="7" t="s">
        <v>30</v>
      </c>
      <c r="C45" s="7" t="s">
        <v>54</v>
      </c>
      <c r="D45" s="7" t="s">
        <v>55</v>
      </c>
      <c r="E45" s="7" t="s">
        <v>33</v>
      </c>
      <c r="F45" s="7">
        <v>60</v>
      </c>
      <c r="G45" s="47" t="s">
        <v>56</v>
      </c>
      <c r="H45" s="56" t="s">
        <v>35</v>
      </c>
      <c r="I45" s="47">
        <v>3477</v>
      </c>
      <c r="J45" s="8">
        <v>0</v>
      </c>
      <c r="K45" s="47">
        <f>TradingLogTable3[[#This Row],[Gross Trade Value (=Qty*Price)]]+TradingLogTable3[[#This Row],[Fees / Commission]]</f>
        <v>3477</v>
      </c>
      <c r="L45" s="7">
        <v>60</v>
      </c>
      <c r="M45" s="69" t="s">
        <v>174</v>
      </c>
    </row>
    <row r="46" spans="1:13">
      <c r="A46" s="43">
        <v>46123</v>
      </c>
      <c r="B46" s="7" t="s">
        <v>30</v>
      </c>
      <c r="C46" s="7" t="s">
        <v>146</v>
      </c>
      <c r="D46" s="7" t="s">
        <v>147</v>
      </c>
      <c r="E46" s="7" t="s">
        <v>43</v>
      </c>
      <c r="F46" s="7">
        <v>100</v>
      </c>
      <c r="G46" s="47" t="s">
        <v>148</v>
      </c>
      <c r="H46" s="56" t="s">
        <v>35</v>
      </c>
      <c r="I46" s="47">
        <v>76600</v>
      </c>
      <c r="J46" s="8">
        <v>0</v>
      </c>
      <c r="K46" s="47">
        <f>TradingLogTable3[[#This Row],[Gross Trade Value (=Qty*Price)]]+TradingLogTable3[[#This Row],[Fees / Commission]]</f>
        <v>76600</v>
      </c>
      <c r="L46" s="7">
        <v>100</v>
      </c>
      <c r="M46" s="69" t="s">
        <v>175</v>
      </c>
    </row>
    <row r="47" spans="1:13">
      <c r="A47" s="43">
        <v>46123</v>
      </c>
      <c r="B47" s="7" t="s">
        <v>30</v>
      </c>
      <c r="C47" s="7" t="s">
        <v>142</v>
      </c>
      <c r="D47" s="7" t="s">
        <v>143</v>
      </c>
      <c r="E47" s="7" t="s">
        <v>43</v>
      </c>
      <c r="F47" s="7">
        <v>110</v>
      </c>
      <c r="G47" s="47" t="s">
        <v>144</v>
      </c>
      <c r="H47" s="56" t="s">
        <v>35</v>
      </c>
      <c r="I47" s="47">
        <v>33776.6</v>
      </c>
      <c r="J47" s="8">
        <v>0</v>
      </c>
      <c r="K47" s="47">
        <f>TradingLogTable3[[#This Row],[Gross Trade Value (=Qty*Price)]]+TradingLogTable3[[#This Row],[Fees / Commission]]</f>
        <v>33776.6</v>
      </c>
      <c r="L47" s="7">
        <v>110</v>
      </c>
      <c r="M47" s="69" t="s">
        <v>176</v>
      </c>
    </row>
    <row r="48" spans="1:13">
      <c r="A48" s="43">
        <v>46123</v>
      </c>
      <c r="B48" s="7" t="s">
        <v>30</v>
      </c>
      <c r="C48" s="7" t="s">
        <v>82</v>
      </c>
      <c r="D48" s="7" t="s">
        <v>83</v>
      </c>
      <c r="E48" s="7" t="s">
        <v>33</v>
      </c>
      <c r="F48" s="7">
        <v>120</v>
      </c>
      <c r="G48" s="47" t="s">
        <v>84</v>
      </c>
      <c r="H48" s="56" t="s">
        <v>35</v>
      </c>
      <c r="I48" s="47">
        <v>20054.400000000001</v>
      </c>
      <c r="J48" s="8">
        <v>0</v>
      </c>
      <c r="K48" s="47">
        <f>TradingLogTable3[[#This Row],[Gross Trade Value (=Qty*Price)]]+TradingLogTable3[[#This Row],[Fees / Commission]]</f>
        <v>20054.400000000001</v>
      </c>
      <c r="L48" s="7">
        <v>120</v>
      </c>
      <c r="M48" s="69" t="s">
        <v>177</v>
      </c>
    </row>
    <row r="49" spans="1:13">
      <c r="A49" s="43">
        <v>46123</v>
      </c>
      <c r="B49" s="7" t="s">
        <v>30</v>
      </c>
      <c r="C49" s="7" t="s">
        <v>78</v>
      </c>
      <c r="D49" s="7" t="s">
        <v>79</v>
      </c>
      <c r="E49" s="7" t="s">
        <v>43</v>
      </c>
      <c r="F49" s="7">
        <v>161</v>
      </c>
      <c r="G49" s="47" t="s">
        <v>80</v>
      </c>
      <c r="H49" s="56" t="s">
        <v>35</v>
      </c>
      <c r="I49" s="47">
        <v>25077.360000000001</v>
      </c>
      <c r="J49" s="8">
        <v>0</v>
      </c>
      <c r="K49" s="47">
        <f>TradingLogTable3[[#This Row],[Gross Trade Value (=Qty*Price)]]+TradingLogTable3[[#This Row],[Fees / Commission]]</f>
        <v>25077.360000000001</v>
      </c>
      <c r="L49" s="7">
        <v>161</v>
      </c>
      <c r="M49" s="69" t="s">
        <v>178</v>
      </c>
    </row>
    <row r="50" spans="1:13">
      <c r="A50" s="43">
        <v>46123</v>
      </c>
      <c r="B50" s="7" t="s">
        <v>30</v>
      </c>
      <c r="C50" s="7" t="s">
        <v>134</v>
      </c>
      <c r="D50" s="7" t="s">
        <v>135</v>
      </c>
      <c r="E50" s="7" t="s">
        <v>33</v>
      </c>
      <c r="F50" s="7">
        <v>173</v>
      </c>
      <c r="G50" s="47" t="s">
        <v>179</v>
      </c>
      <c r="H50" s="56" t="s">
        <v>35</v>
      </c>
      <c r="I50" s="47">
        <v>116776.73</v>
      </c>
      <c r="J50" s="8">
        <v>0</v>
      </c>
      <c r="K50" s="47">
        <f>TradingLogTable3[[#This Row],[Gross Trade Value (=Qty*Price)]]+TradingLogTable3[[#This Row],[Fees / Commission]]</f>
        <v>116776.73</v>
      </c>
      <c r="L50" s="7">
        <v>173</v>
      </c>
      <c r="M50" s="69" t="s">
        <v>180</v>
      </c>
    </row>
    <row r="51" spans="1:13">
      <c r="A51" s="43">
        <v>46123</v>
      </c>
      <c r="B51" s="7" t="s">
        <v>30</v>
      </c>
      <c r="C51" s="7" t="s">
        <v>58</v>
      </c>
      <c r="D51" s="7" t="s">
        <v>181</v>
      </c>
      <c r="E51" s="7" t="s">
        <v>43</v>
      </c>
      <c r="F51" s="7">
        <v>305</v>
      </c>
      <c r="G51" s="47" t="s">
        <v>182</v>
      </c>
      <c r="H51" s="56" t="s">
        <v>35</v>
      </c>
      <c r="I51" s="47">
        <v>47607.45</v>
      </c>
      <c r="J51" s="8">
        <v>0</v>
      </c>
      <c r="K51" s="47">
        <f>TradingLogTable3[[#This Row],[Gross Trade Value (=Qty*Price)]]+TradingLogTable3[[#This Row],[Fees / Commission]]</f>
        <v>47607.45</v>
      </c>
      <c r="L51" s="7">
        <v>305</v>
      </c>
      <c r="M51" s="69" t="s">
        <v>183</v>
      </c>
    </row>
    <row r="52" spans="1:13">
      <c r="A52" s="43">
        <v>46123</v>
      </c>
      <c r="B52" s="7" t="s">
        <v>30</v>
      </c>
      <c r="C52" s="7" t="s">
        <v>138</v>
      </c>
      <c r="D52" s="7" t="s">
        <v>139</v>
      </c>
      <c r="E52" s="7" t="s">
        <v>33</v>
      </c>
      <c r="F52" s="7">
        <v>330</v>
      </c>
      <c r="G52" s="47" t="s">
        <v>140</v>
      </c>
      <c r="H52" s="56" t="s">
        <v>35</v>
      </c>
      <c r="I52" s="47">
        <v>48477</v>
      </c>
      <c r="J52" s="8">
        <v>0</v>
      </c>
      <c r="K52" s="47">
        <f>TradingLogTable3[[#This Row],[Gross Trade Value (=Qty*Price)]]+TradingLogTable3[[#This Row],[Fees / Commission]]</f>
        <v>48477</v>
      </c>
      <c r="L52" s="7">
        <v>330</v>
      </c>
      <c r="M52" s="69" t="s">
        <v>184</v>
      </c>
    </row>
    <row r="53" spans="1:13">
      <c r="A53" s="43">
        <v>46123</v>
      </c>
      <c r="B53" s="7" t="s">
        <v>30</v>
      </c>
      <c r="C53" s="7" t="s">
        <v>50</v>
      </c>
      <c r="D53" s="7" t="s">
        <v>51</v>
      </c>
      <c r="E53" s="7" t="s">
        <v>43</v>
      </c>
      <c r="F53" s="7">
        <v>310</v>
      </c>
      <c r="G53" s="47" t="s">
        <v>185</v>
      </c>
      <c r="H53" s="56" t="s">
        <v>35</v>
      </c>
      <c r="I53" s="47">
        <v>63478.7</v>
      </c>
      <c r="J53" s="8">
        <v>0</v>
      </c>
      <c r="K53" s="47">
        <f>TradingLogTable3[[#This Row],[Gross Trade Value (=Qty*Price)]]+TradingLogTable3[[#This Row],[Fees / Commission]]</f>
        <v>63478.7</v>
      </c>
      <c r="L53" s="7">
        <v>310</v>
      </c>
      <c r="M53" s="69" t="s">
        <v>186</v>
      </c>
    </row>
    <row r="54" spans="1:13">
      <c r="A54" s="43">
        <v>46123</v>
      </c>
      <c r="B54" s="7" t="s">
        <v>30</v>
      </c>
      <c r="C54" s="7" t="s">
        <v>74</v>
      </c>
      <c r="D54" s="7" t="s">
        <v>75</v>
      </c>
      <c r="E54" s="7" t="s">
        <v>43</v>
      </c>
      <c r="F54" s="7">
        <v>274</v>
      </c>
      <c r="G54" s="47" t="s">
        <v>76</v>
      </c>
      <c r="H54" s="56" t="s">
        <v>35</v>
      </c>
      <c r="I54" s="47">
        <v>50426.96</v>
      </c>
      <c r="J54" s="8">
        <v>0</v>
      </c>
      <c r="K54" s="47">
        <f>TradingLogTable3[[#This Row],[Gross Trade Value (=Qty*Price)]]+TradingLogTable3[[#This Row],[Fees / Commission]]</f>
        <v>50426.96</v>
      </c>
      <c r="L54" s="7">
        <v>274</v>
      </c>
      <c r="M54" s="69" t="s">
        <v>187</v>
      </c>
    </row>
    <row r="55" spans="1:13">
      <c r="A55" s="43">
        <v>46123</v>
      </c>
      <c r="B55" s="7" t="s">
        <v>30</v>
      </c>
      <c r="C55" s="7" t="s">
        <v>150</v>
      </c>
      <c r="D55" s="7" t="s">
        <v>151</v>
      </c>
      <c r="E55" s="7" t="s">
        <v>33</v>
      </c>
      <c r="F55" s="7">
        <v>270</v>
      </c>
      <c r="G55" s="47" t="s">
        <v>152</v>
      </c>
      <c r="H55" s="56" t="s">
        <v>35</v>
      </c>
      <c r="I55" s="47">
        <v>46102.5</v>
      </c>
      <c r="J55" s="8">
        <v>0</v>
      </c>
      <c r="K55" s="47">
        <f>TradingLogTable3[[#This Row],[Gross Trade Value (=Qty*Price)]]+TradingLogTable3[[#This Row],[Fees / Commission]]</f>
        <v>46102.5</v>
      </c>
      <c r="L55" s="7">
        <v>270</v>
      </c>
      <c r="M55" s="69" t="s">
        <v>188</v>
      </c>
    </row>
    <row r="56" spans="1:13">
      <c r="A56" s="43">
        <v>46123</v>
      </c>
      <c r="B56" s="7" t="s">
        <v>30</v>
      </c>
      <c r="C56" s="7" t="s">
        <v>62</v>
      </c>
      <c r="D56" s="7" t="s">
        <v>189</v>
      </c>
      <c r="E56" s="7" t="s">
        <v>43</v>
      </c>
      <c r="F56" s="7">
        <v>210</v>
      </c>
      <c r="G56" s="47" t="s">
        <v>190</v>
      </c>
      <c r="H56" s="56" t="s">
        <v>35</v>
      </c>
      <c r="I56" s="47">
        <v>64621.2</v>
      </c>
      <c r="J56" s="8">
        <v>0</v>
      </c>
      <c r="K56" s="47">
        <f>TradingLogTable3[[#This Row],[Gross Trade Value (=Qty*Price)]]+TradingLogTable3[[#This Row],[Fees / Commission]]</f>
        <v>64621.2</v>
      </c>
      <c r="L56" s="7">
        <v>210</v>
      </c>
      <c r="M56" s="69" t="s">
        <v>191</v>
      </c>
    </row>
    <row r="57" spans="1:13">
      <c r="A57" s="43">
        <v>46123</v>
      </c>
      <c r="B57" s="7" t="s">
        <v>30</v>
      </c>
      <c r="C57" s="7" t="s">
        <v>98</v>
      </c>
      <c r="D57" s="7" t="s">
        <v>99</v>
      </c>
      <c r="E57" s="7" t="s">
        <v>33</v>
      </c>
      <c r="F57" s="7">
        <v>450</v>
      </c>
      <c r="G57" s="47" t="s">
        <v>192</v>
      </c>
      <c r="H57" s="56" t="s">
        <v>35</v>
      </c>
      <c r="I57" s="47">
        <v>188928</v>
      </c>
      <c r="J57" s="8">
        <v>0</v>
      </c>
      <c r="K57" s="47">
        <f>TradingLogTable3[[#This Row],[Gross Trade Value (=Qty*Price)]]+TradingLogTable3[[#This Row],[Fees / Commission]]</f>
        <v>188928</v>
      </c>
      <c r="L57" s="7">
        <v>450</v>
      </c>
      <c r="M57" s="69" t="s">
        <v>193</v>
      </c>
    </row>
    <row r="58" spans="1:13">
      <c r="A58" s="43">
        <v>46123</v>
      </c>
      <c r="B58" s="7" t="s">
        <v>30</v>
      </c>
      <c r="C58" s="7" t="s">
        <v>46</v>
      </c>
      <c r="D58" s="7" t="s">
        <v>47</v>
      </c>
      <c r="E58" s="7" t="s">
        <v>43</v>
      </c>
      <c r="F58" s="7">
        <v>438</v>
      </c>
      <c r="G58" s="47" t="s">
        <v>194</v>
      </c>
      <c r="H58" s="56" t="s">
        <v>35</v>
      </c>
      <c r="I58" s="47">
        <v>58367.88</v>
      </c>
      <c r="J58" s="8">
        <v>0</v>
      </c>
      <c r="K58" s="47">
        <f>TradingLogTable3[[#This Row],[Gross Trade Value (=Qty*Price)]]+TradingLogTable3[[#This Row],[Fees / Commission]]</f>
        <v>58367.88</v>
      </c>
      <c r="L58" s="7">
        <v>438</v>
      </c>
      <c r="M58" s="69" t="s">
        <v>195</v>
      </c>
    </row>
    <row r="59" spans="1:13">
      <c r="A59" s="43">
        <v>46123</v>
      </c>
      <c r="B59" s="7" t="s">
        <v>30</v>
      </c>
      <c r="C59" s="7" t="s">
        <v>154</v>
      </c>
      <c r="D59" s="7" t="s">
        <v>155</v>
      </c>
      <c r="E59" s="7" t="s">
        <v>33</v>
      </c>
      <c r="F59" s="7">
        <v>700</v>
      </c>
      <c r="G59" s="47" t="s">
        <v>156</v>
      </c>
      <c r="H59" s="56" t="s">
        <v>35</v>
      </c>
      <c r="I59" s="47">
        <v>35875</v>
      </c>
      <c r="J59" s="8">
        <v>0</v>
      </c>
      <c r="K59" s="47">
        <f>TradingLogTable3[[#This Row],[Gross Trade Value (=Qty*Price)]]+TradingLogTable3[[#This Row],[Fees / Commission]]</f>
        <v>35875</v>
      </c>
      <c r="L59" s="7">
        <v>700</v>
      </c>
      <c r="M59" t="s">
        <v>196</v>
      </c>
    </row>
    <row r="60" spans="1:13">
      <c r="A60" s="44"/>
      <c r="B60" s="4"/>
      <c r="C60" s="4"/>
      <c r="E60" s="4"/>
      <c r="F60" s="4"/>
      <c r="H60" s="4"/>
      <c r="I60" s="77" t="e">
        <f ca="1">_xlfn.FORMULATEXT(#REF!)</f>
        <v>#REF!</v>
      </c>
      <c r="L60" s="4"/>
    </row>
    <row r="61" spans="1:13">
      <c r="H61" s="4"/>
    </row>
    <row r="62" spans="1:13">
      <c r="A62"/>
      <c r="B62"/>
      <c r="C62"/>
      <c r="D62"/>
      <c r="E62"/>
      <c r="F62"/>
      <c r="G62"/>
      <c r="H62"/>
      <c r="I62" s="78"/>
      <c r="J62" s="68"/>
      <c r="K62" s="81"/>
      <c r="L62"/>
      <c r="M62"/>
    </row>
    <row r="63" spans="1:13">
      <c r="A63"/>
      <c r="B63"/>
      <c r="C63"/>
      <c r="D63"/>
      <c r="E63"/>
      <c r="F63"/>
      <c r="G63"/>
      <c r="H63"/>
      <c r="I63" s="78"/>
      <c r="J63" s="69"/>
      <c r="K63" s="82"/>
      <c r="L63"/>
      <c r="M63"/>
    </row>
    <row r="64" spans="1:13">
      <c r="A64"/>
      <c r="B64"/>
      <c r="C64"/>
      <c r="D64"/>
      <c r="E64"/>
      <c r="F64"/>
      <c r="G64"/>
      <c r="H64"/>
      <c r="I64" s="78"/>
      <c r="J64" s="69"/>
      <c r="K64" s="82"/>
      <c r="L64"/>
      <c r="M64"/>
    </row>
    <row r="65" spans="1:13">
      <c r="A65"/>
      <c r="B65"/>
      <c r="C65"/>
      <c r="D65"/>
      <c r="E65"/>
      <c r="F65"/>
      <c r="G65"/>
      <c r="H65"/>
      <c r="I65" s="78"/>
      <c r="J65" s="69"/>
      <c r="K65" s="82"/>
      <c r="L65"/>
      <c r="M65"/>
    </row>
    <row r="66" spans="1:13">
      <c r="A66"/>
      <c r="B66"/>
      <c r="C66"/>
      <c r="D66"/>
      <c r="E66"/>
      <c r="F66"/>
      <c r="G66"/>
      <c r="H66"/>
      <c r="I66" s="78"/>
      <c r="J66" s="69"/>
      <c r="K66" s="82"/>
      <c r="L66"/>
      <c r="M66"/>
    </row>
    <row r="67" spans="1:13">
      <c r="A67"/>
      <c r="B67"/>
      <c r="C67"/>
      <c r="D67"/>
      <c r="E67"/>
      <c r="F67"/>
      <c r="G67"/>
      <c r="H67"/>
      <c r="I67" s="78"/>
      <c r="J67" s="69"/>
      <c r="K67" s="82"/>
      <c r="L67"/>
      <c r="M67"/>
    </row>
    <row r="68" spans="1:13">
      <c r="A68"/>
      <c r="B68"/>
      <c r="C68"/>
      <c r="D68"/>
      <c r="E68"/>
      <c r="F68"/>
      <c r="G68"/>
      <c r="H68"/>
      <c r="I68" s="78"/>
      <c r="J68" s="69"/>
      <c r="K68" s="82"/>
      <c r="L68"/>
      <c r="M68"/>
    </row>
    <row r="69" spans="1:13">
      <c r="A69"/>
      <c r="B69"/>
      <c r="C69"/>
      <c r="D69"/>
      <c r="E69"/>
      <c r="F69"/>
      <c r="G69"/>
      <c r="H69"/>
      <c r="I69" s="78"/>
      <c r="J69" s="69"/>
      <c r="K69" s="82"/>
      <c r="L69"/>
      <c r="M69"/>
    </row>
    <row r="70" spans="1:13">
      <c r="A70"/>
      <c r="B70"/>
      <c r="C70"/>
      <c r="D70"/>
      <c r="E70"/>
      <c r="F70"/>
      <c r="G70"/>
      <c r="H70"/>
      <c r="I70" s="78"/>
      <c r="J70" s="69"/>
      <c r="K70" s="82"/>
      <c r="L70"/>
      <c r="M70"/>
    </row>
    <row r="71" spans="1:13">
      <c r="A71"/>
      <c r="B71"/>
      <c r="C71"/>
      <c r="D71"/>
      <c r="E71"/>
      <c r="F71"/>
      <c r="G71"/>
      <c r="H71"/>
      <c r="I71" s="78"/>
      <c r="J71" s="69"/>
      <c r="K71" s="82"/>
      <c r="L71"/>
      <c r="M71"/>
    </row>
    <row r="72" spans="1:13">
      <c r="A72"/>
      <c r="B72"/>
      <c r="C72"/>
      <c r="D72"/>
      <c r="E72"/>
      <c r="F72"/>
      <c r="G72"/>
      <c r="H72"/>
      <c r="I72" s="78"/>
      <c r="J72" s="69"/>
      <c r="K72" s="82"/>
      <c r="L72"/>
      <c r="M72"/>
    </row>
    <row r="73" spans="1:13">
      <c r="A73"/>
      <c r="B73"/>
      <c r="C73"/>
      <c r="D73"/>
      <c r="E73"/>
      <c r="F73"/>
      <c r="G73"/>
      <c r="H73"/>
      <c r="I73" s="78"/>
      <c r="J73" s="69"/>
      <c r="K73" s="82"/>
      <c r="L73"/>
      <c r="M73"/>
    </row>
    <row r="74" spans="1:13">
      <c r="A74"/>
      <c r="B74"/>
      <c r="C74"/>
      <c r="D74"/>
      <c r="E74"/>
      <c r="F74"/>
      <c r="G74"/>
      <c r="H74"/>
      <c r="I74" s="78"/>
      <c r="J74" s="69"/>
      <c r="K74" s="82"/>
      <c r="L74"/>
      <c r="M74"/>
    </row>
    <row r="75" spans="1:13">
      <c r="A75"/>
      <c r="B75"/>
      <c r="C75"/>
      <c r="D75"/>
      <c r="E75"/>
      <c r="F75"/>
      <c r="G75"/>
      <c r="H75"/>
      <c r="I75" s="78"/>
      <c r="J75" s="69"/>
      <c r="K75" s="82"/>
      <c r="L75"/>
      <c r="M75"/>
    </row>
    <row r="76" spans="1:13">
      <c r="A76"/>
      <c r="B76"/>
      <c r="C76"/>
      <c r="D76"/>
      <c r="E76"/>
      <c r="F76"/>
      <c r="G76"/>
      <c r="H76"/>
      <c r="I76" s="78"/>
      <c r="J76" s="69"/>
      <c r="K76" s="82"/>
      <c r="L76"/>
      <c r="M76"/>
    </row>
    <row r="77" spans="1:13">
      <c r="A77"/>
      <c r="B77"/>
      <c r="C77"/>
      <c r="D77"/>
      <c r="E77"/>
      <c r="F77"/>
      <c r="G77"/>
      <c r="H77"/>
      <c r="I77" s="78"/>
      <c r="J77" s="69"/>
      <c r="K77" s="82"/>
      <c r="L77"/>
      <c r="M77"/>
    </row>
    <row r="78" spans="1:13">
      <c r="A78"/>
      <c r="B78"/>
      <c r="C78"/>
      <c r="D78"/>
      <c r="E78"/>
      <c r="F78"/>
      <c r="G78"/>
      <c r="H78"/>
      <c r="I78" s="78"/>
      <c r="J78" s="69"/>
      <c r="K78" s="82"/>
      <c r="L78"/>
      <c r="M78"/>
    </row>
    <row r="79" spans="1:13">
      <c r="A79"/>
      <c r="B79"/>
      <c r="C79"/>
      <c r="D79"/>
      <c r="E79"/>
      <c r="F79"/>
      <c r="G79"/>
      <c r="H79"/>
      <c r="I79" s="78"/>
      <c r="J79"/>
      <c r="K79" s="78"/>
      <c r="L79"/>
      <c r="M79"/>
    </row>
    <row r="80" spans="1:13">
      <c r="A80"/>
      <c r="B80"/>
      <c r="C80"/>
      <c r="D80"/>
      <c r="E80"/>
      <c r="F80"/>
      <c r="G80"/>
      <c r="H80"/>
      <c r="I80" s="78"/>
      <c r="J80"/>
      <c r="K80" s="78"/>
      <c r="L80"/>
      <c r="M80"/>
    </row>
    <row r="81" spans="1:17">
      <c r="A81"/>
      <c r="B81"/>
      <c r="C81"/>
      <c r="D81"/>
      <c r="E81"/>
      <c r="F81"/>
      <c r="G81"/>
      <c r="H81"/>
      <c r="I81" s="78"/>
      <c r="J81"/>
      <c r="K81" s="78"/>
      <c r="L81"/>
      <c r="M81"/>
    </row>
    <row r="82" spans="1:17">
      <c r="A82"/>
      <c r="B82"/>
      <c r="C82"/>
      <c r="D82"/>
      <c r="E82"/>
      <c r="F82"/>
      <c r="G82"/>
      <c r="H82"/>
      <c r="I82" s="78"/>
      <c r="J82"/>
      <c r="K82" s="78"/>
      <c r="L82"/>
      <c r="M82"/>
    </row>
    <row r="83" spans="1:17">
      <c r="A83"/>
      <c r="B83"/>
      <c r="C83"/>
      <c r="D83"/>
      <c r="E83"/>
      <c r="F83"/>
      <c r="G83"/>
      <c r="H83"/>
      <c r="I83" s="78"/>
      <c r="J83"/>
      <c r="K83" s="78"/>
      <c r="L83"/>
      <c r="M83"/>
    </row>
    <row r="84" spans="1:17">
      <c r="A84"/>
      <c r="B84"/>
      <c r="C84"/>
      <c r="D84"/>
      <c r="E84"/>
      <c r="F84"/>
      <c r="G84"/>
      <c r="H84"/>
      <c r="I84" s="78"/>
      <c r="J84"/>
      <c r="K84" s="78"/>
      <c r="L84"/>
      <c r="M84"/>
    </row>
    <row r="85" spans="1:17">
      <c r="A85"/>
      <c r="B85"/>
      <c r="C85"/>
      <c r="D85"/>
      <c r="E85"/>
      <c r="F85"/>
      <c r="G85"/>
      <c r="H85"/>
      <c r="I85" s="78"/>
      <c r="J85"/>
      <c r="K85" s="78"/>
      <c r="L85"/>
      <c r="M85"/>
      <c r="Q85" s="6"/>
    </row>
    <row r="86" spans="1:17">
      <c r="A86"/>
      <c r="B86"/>
      <c r="C86"/>
      <c r="D86"/>
      <c r="E86"/>
      <c r="F86"/>
      <c r="G86"/>
      <c r="H86"/>
      <c r="I86" s="78"/>
      <c r="J86"/>
      <c r="K86" s="78"/>
      <c r="L86"/>
      <c r="M86"/>
    </row>
    <row r="87" spans="1:17">
      <c r="A87"/>
      <c r="B87"/>
      <c r="C87"/>
      <c r="D87"/>
      <c r="E87"/>
      <c r="F87"/>
      <c r="G87"/>
      <c r="H87"/>
      <c r="I87" s="78"/>
      <c r="J87"/>
      <c r="K87" s="78"/>
      <c r="L87"/>
      <c r="M87"/>
    </row>
    <row r="88" spans="1:17">
      <c r="A88"/>
      <c r="B88"/>
      <c r="C88"/>
      <c r="D88"/>
      <c r="E88"/>
      <c r="F88"/>
      <c r="G88"/>
      <c r="H88"/>
      <c r="I88" s="78"/>
      <c r="J88"/>
      <c r="K88" s="78"/>
      <c r="L88"/>
      <c r="M88"/>
    </row>
    <row r="89" spans="1:17">
      <c r="A89"/>
      <c r="B89"/>
      <c r="C89"/>
      <c r="D89"/>
      <c r="E89"/>
      <c r="F89"/>
      <c r="G89"/>
      <c r="H89"/>
      <c r="I89" s="78"/>
      <c r="J89"/>
      <c r="K89" s="78"/>
      <c r="L89"/>
      <c r="M89"/>
    </row>
    <row r="90" spans="1:17">
      <c r="A90"/>
      <c r="B90"/>
      <c r="C90"/>
      <c r="D90"/>
      <c r="E90"/>
      <c r="F90"/>
      <c r="G90"/>
      <c r="H90"/>
      <c r="I90" s="78"/>
      <c r="J90"/>
      <c r="K90" s="78"/>
      <c r="L90"/>
      <c r="M90"/>
    </row>
    <row r="91" spans="1:17">
      <c r="A91"/>
      <c r="B91"/>
      <c r="C91"/>
      <c r="D91"/>
      <c r="E91"/>
      <c r="F91"/>
      <c r="G91"/>
      <c r="H91"/>
      <c r="I91" s="78"/>
      <c r="J91"/>
      <c r="K91" s="78"/>
      <c r="L91"/>
      <c r="M91"/>
    </row>
    <row r="92" spans="1:17">
      <c r="A92"/>
      <c r="B92"/>
      <c r="C92"/>
      <c r="D92"/>
      <c r="E92"/>
      <c r="F92"/>
      <c r="G92"/>
      <c r="H92"/>
      <c r="I92" s="78"/>
      <c r="J92"/>
      <c r="K92" s="78"/>
      <c r="L92"/>
      <c r="M92"/>
      <c r="O92" s="3">
        <f>COUNT(#REF!)</f>
        <v>0</v>
      </c>
    </row>
    <row r="93" spans="1:17">
      <c r="A93"/>
      <c r="B93"/>
      <c r="C93"/>
      <c r="D93"/>
      <c r="E93"/>
      <c r="F93"/>
      <c r="G93"/>
      <c r="H93"/>
      <c r="I93" s="78"/>
      <c r="J93"/>
      <c r="K93" s="78"/>
      <c r="L93"/>
      <c r="M93"/>
    </row>
    <row r="94" spans="1:17">
      <c r="A94"/>
      <c r="B94"/>
      <c r="C94"/>
      <c r="D94"/>
      <c r="E94"/>
      <c r="F94"/>
      <c r="G94"/>
      <c r="H94"/>
      <c r="I94" s="78"/>
      <c r="J94"/>
      <c r="K94" s="78"/>
      <c r="L94"/>
      <c r="M94"/>
    </row>
    <row r="95" spans="1:17">
      <c r="A95"/>
      <c r="B95"/>
      <c r="C95"/>
      <c r="D95"/>
      <c r="E95"/>
      <c r="F95"/>
      <c r="G95"/>
      <c r="H95"/>
      <c r="I95" s="78"/>
      <c r="J95"/>
      <c r="K95" s="78"/>
      <c r="L95"/>
      <c r="M95"/>
    </row>
    <row r="96" spans="1:17">
      <c r="A96"/>
      <c r="B96"/>
      <c r="C96"/>
      <c r="D96"/>
      <c r="E96"/>
      <c r="F96"/>
      <c r="G96"/>
      <c r="H96"/>
      <c r="I96" s="78"/>
      <c r="J96"/>
      <c r="K96" s="78"/>
      <c r="L96"/>
      <c r="M96"/>
    </row>
    <row r="97" spans="1:13">
      <c r="A97"/>
      <c r="B97"/>
      <c r="C97"/>
      <c r="D97"/>
      <c r="E97"/>
      <c r="F97"/>
      <c r="G97"/>
      <c r="H97"/>
      <c r="I97" s="78"/>
      <c r="J97"/>
      <c r="K97" s="78"/>
      <c r="L97"/>
      <c r="M97"/>
    </row>
    <row r="98" spans="1:13">
      <c r="A98"/>
      <c r="B98"/>
      <c r="C98"/>
      <c r="D98"/>
      <c r="E98"/>
      <c r="F98"/>
      <c r="G98"/>
      <c r="H98"/>
      <c r="I98" s="78"/>
      <c r="J98"/>
      <c r="K98" s="78"/>
      <c r="L98"/>
      <c r="M98"/>
    </row>
    <row r="99" spans="1:13">
      <c r="A99"/>
      <c r="B99"/>
      <c r="C99"/>
      <c r="D99"/>
      <c r="E99"/>
      <c r="F99"/>
      <c r="G99"/>
      <c r="H99"/>
      <c r="I99" s="78"/>
      <c r="J99"/>
      <c r="K99" s="78"/>
      <c r="L99"/>
      <c r="M99"/>
    </row>
    <row r="100" spans="1:13">
      <c r="A100"/>
      <c r="B100"/>
      <c r="C100"/>
      <c r="D100"/>
      <c r="E100"/>
      <c r="F100"/>
      <c r="G100"/>
      <c r="H100"/>
      <c r="I100" s="78"/>
      <c r="J100"/>
      <c r="K100" s="78"/>
      <c r="L100"/>
      <c r="M100"/>
    </row>
    <row r="101" spans="1:13">
      <c r="A101"/>
      <c r="B101"/>
      <c r="C101"/>
      <c r="D101"/>
      <c r="E101"/>
      <c r="F101"/>
      <c r="G101"/>
      <c r="H101"/>
      <c r="I101" s="78"/>
      <c r="J101"/>
      <c r="K101" s="78"/>
      <c r="L101"/>
      <c r="M101"/>
    </row>
    <row r="102" spans="1:13">
      <c r="A102"/>
      <c r="B102"/>
      <c r="C102"/>
      <c r="D102"/>
      <c r="E102"/>
      <c r="F102"/>
      <c r="G102"/>
      <c r="H102"/>
      <c r="I102" s="78"/>
      <c r="J102"/>
      <c r="K102" s="78"/>
      <c r="L102"/>
      <c r="M102"/>
    </row>
    <row r="103" spans="1:13">
      <c r="A103"/>
      <c r="B103"/>
      <c r="C103"/>
      <c r="D103"/>
      <c r="E103"/>
      <c r="F103"/>
      <c r="G103"/>
      <c r="H103"/>
      <c r="I103" s="78"/>
      <c r="J103"/>
      <c r="K103" s="78"/>
      <c r="L103"/>
      <c r="M103"/>
    </row>
    <row r="104" spans="1:13">
      <c r="A104"/>
      <c r="B104"/>
      <c r="C104"/>
      <c r="D104"/>
      <c r="E104"/>
      <c r="F104"/>
      <c r="G104"/>
      <c r="H104"/>
      <c r="I104" s="78"/>
      <c r="J104"/>
      <c r="K104" s="78"/>
      <c r="L104"/>
      <c r="M104"/>
    </row>
    <row r="105" spans="1:13">
      <c r="A105"/>
      <c r="B105"/>
      <c r="C105"/>
      <c r="D105"/>
      <c r="E105"/>
      <c r="F105"/>
      <c r="G105"/>
      <c r="H105"/>
      <c r="I105" s="78"/>
      <c r="J105"/>
      <c r="K105" s="78"/>
      <c r="L105"/>
      <c r="M105"/>
    </row>
    <row r="106" spans="1:13">
      <c r="A106"/>
      <c r="B106"/>
      <c r="C106"/>
      <c r="D106"/>
      <c r="E106"/>
      <c r="F106"/>
      <c r="G106"/>
      <c r="H106"/>
      <c r="I106" s="78"/>
      <c r="J106"/>
      <c r="K106" s="78"/>
      <c r="L106"/>
      <c r="M106"/>
    </row>
    <row r="107" spans="1:13">
      <c r="A107"/>
      <c r="B107"/>
      <c r="C107"/>
      <c r="D107"/>
      <c r="E107"/>
      <c r="F107"/>
      <c r="G107"/>
      <c r="H107"/>
      <c r="I107" s="78"/>
      <c r="J107"/>
      <c r="K107" s="78"/>
      <c r="L107"/>
      <c r="M107"/>
    </row>
    <row r="108" spans="1:13">
      <c r="A108"/>
      <c r="B108"/>
      <c r="C108"/>
      <c r="D108"/>
      <c r="E108"/>
      <c r="F108"/>
      <c r="G108"/>
      <c r="H108"/>
      <c r="I108" s="78"/>
      <c r="J108"/>
      <c r="K108" s="78"/>
      <c r="L108"/>
      <c r="M108"/>
    </row>
    <row r="109" spans="1:13">
      <c r="A109"/>
      <c r="B109"/>
      <c r="C109"/>
      <c r="D109"/>
      <c r="E109"/>
      <c r="F109"/>
      <c r="G109"/>
      <c r="H109"/>
      <c r="I109" s="78"/>
      <c r="J109"/>
      <c r="K109" s="78"/>
      <c r="L109"/>
      <c r="M109"/>
    </row>
    <row r="110" spans="1:13">
      <c r="A110"/>
      <c r="B110"/>
      <c r="C110"/>
      <c r="D110"/>
      <c r="E110"/>
      <c r="F110"/>
      <c r="G110"/>
      <c r="H110"/>
      <c r="I110" s="78"/>
      <c r="J110"/>
      <c r="K110" s="78"/>
      <c r="L110"/>
      <c r="M110"/>
    </row>
    <row r="111" spans="1:13">
      <c r="A111"/>
      <c r="B111"/>
      <c r="C111"/>
      <c r="D111"/>
      <c r="E111"/>
      <c r="F111"/>
      <c r="G111"/>
      <c r="H111"/>
      <c r="I111" s="78"/>
      <c r="J111"/>
      <c r="K111" s="78"/>
      <c r="L111"/>
      <c r="M111"/>
    </row>
    <row r="112" spans="1:13">
      <c r="A112"/>
      <c r="B112"/>
      <c r="C112"/>
      <c r="D112"/>
      <c r="E112"/>
      <c r="F112"/>
      <c r="G112"/>
      <c r="H112"/>
      <c r="I112" s="78"/>
      <c r="J112"/>
      <c r="K112" s="78"/>
      <c r="L112"/>
      <c r="M112"/>
    </row>
    <row r="113" spans="1:13">
      <c r="A113"/>
      <c r="B113"/>
      <c r="C113"/>
      <c r="D113"/>
      <c r="E113"/>
      <c r="F113"/>
      <c r="G113"/>
      <c r="H113"/>
      <c r="I113" s="78"/>
      <c r="J113"/>
      <c r="K113" s="78"/>
      <c r="L113"/>
      <c r="M113"/>
    </row>
    <row r="114" spans="1:13">
      <c r="A114"/>
      <c r="B114"/>
      <c r="C114"/>
      <c r="D114"/>
      <c r="E114"/>
      <c r="F114"/>
      <c r="G114"/>
      <c r="H114"/>
      <c r="I114" s="78"/>
      <c r="J114"/>
      <c r="K114" s="78"/>
      <c r="L114"/>
      <c r="M114"/>
    </row>
    <row r="115" spans="1:13">
      <c r="A115"/>
      <c r="B115"/>
      <c r="C115"/>
      <c r="D115"/>
      <c r="E115"/>
      <c r="F115"/>
      <c r="G115"/>
      <c r="H115"/>
      <c r="I115" s="78"/>
      <c r="J115"/>
      <c r="K115" s="78"/>
      <c r="L115"/>
      <c r="M115"/>
    </row>
    <row r="116" spans="1:13">
      <c r="A116"/>
      <c r="B116"/>
      <c r="C116"/>
      <c r="D116"/>
      <c r="E116"/>
      <c r="F116"/>
      <c r="G116"/>
      <c r="H116"/>
      <c r="I116" s="78"/>
      <c r="J116"/>
      <c r="K116" s="78"/>
      <c r="L116"/>
      <c r="M116"/>
    </row>
    <row r="117" spans="1:13">
      <c r="A117"/>
      <c r="B117"/>
      <c r="C117"/>
      <c r="D117"/>
      <c r="E117"/>
      <c r="F117"/>
      <c r="G117"/>
      <c r="H117"/>
      <c r="I117" s="78"/>
      <c r="J117"/>
      <c r="K117" s="78"/>
      <c r="L117"/>
      <c r="M117"/>
    </row>
    <row r="118" spans="1:13">
      <c r="A118"/>
      <c r="B118"/>
      <c r="C118"/>
      <c r="D118"/>
      <c r="E118"/>
      <c r="F118"/>
      <c r="G118"/>
      <c r="H118"/>
      <c r="I118" s="78"/>
      <c r="J118"/>
      <c r="K118" s="78"/>
      <c r="L118"/>
      <c r="M118"/>
    </row>
    <row r="119" spans="1:13">
      <c r="A119"/>
      <c r="B119"/>
      <c r="C119"/>
      <c r="D119"/>
      <c r="E119"/>
      <c r="F119"/>
      <c r="G119"/>
      <c r="H119"/>
      <c r="I119" s="78"/>
      <c r="J119"/>
      <c r="K119" s="78"/>
      <c r="L119"/>
      <c r="M119"/>
    </row>
    <row r="120" spans="1:13">
      <c r="A120"/>
      <c r="B120"/>
      <c r="C120"/>
      <c r="D120"/>
      <c r="E120"/>
      <c r="F120"/>
      <c r="G120"/>
      <c r="H120"/>
      <c r="I120" s="78"/>
      <c r="J120"/>
      <c r="K120" s="78"/>
      <c r="L120"/>
      <c r="M120"/>
    </row>
    <row r="121" spans="1:13">
      <c r="A121"/>
      <c r="B121"/>
      <c r="C121"/>
      <c r="D121"/>
      <c r="E121"/>
      <c r="F121"/>
      <c r="G121"/>
      <c r="H121"/>
      <c r="I121" s="78"/>
      <c r="J121"/>
      <c r="K121" s="78"/>
      <c r="L121"/>
      <c r="M121"/>
    </row>
    <row r="122" spans="1:13">
      <c r="A122"/>
      <c r="B122"/>
      <c r="C122"/>
      <c r="D122"/>
      <c r="E122"/>
      <c r="F122"/>
      <c r="G122"/>
      <c r="H122"/>
      <c r="I122" s="78"/>
      <c r="J122"/>
      <c r="K122" s="78"/>
      <c r="L122"/>
      <c r="M122"/>
    </row>
    <row r="123" spans="1:13">
      <c r="A123"/>
      <c r="B123"/>
      <c r="C123"/>
      <c r="D123"/>
      <c r="E123"/>
      <c r="F123"/>
      <c r="G123"/>
      <c r="H123"/>
      <c r="I123" s="78"/>
      <c r="J123"/>
      <c r="K123" s="78"/>
      <c r="L123"/>
      <c r="M123"/>
    </row>
    <row r="124" spans="1:13">
      <c r="A124"/>
      <c r="B124"/>
      <c r="C124"/>
      <c r="D124"/>
      <c r="E124"/>
      <c r="F124"/>
      <c r="G124"/>
      <c r="H124"/>
      <c r="I124" s="78"/>
      <c r="J124"/>
      <c r="K124" s="78"/>
      <c r="L124"/>
      <c r="M124"/>
    </row>
    <row r="125" spans="1:13">
      <c r="A125"/>
      <c r="B125"/>
      <c r="C125"/>
      <c r="D125"/>
      <c r="E125"/>
      <c r="F125"/>
      <c r="G125"/>
      <c r="H125"/>
      <c r="I125" s="78"/>
      <c r="J125"/>
      <c r="K125" s="78"/>
      <c r="L125"/>
      <c r="M125"/>
    </row>
    <row r="126" spans="1:13">
      <c r="A126"/>
      <c r="B126"/>
      <c r="C126"/>
      <c r="D126"/>
      <c r="E126"/>
      <c r="F126"/>
      <c r="G126"/>
      <c r="H126"/>
      <c r="I126" s="78"/>
      <c r="J126"/>
      <c r="K126" s="78"/>
      <c r="L126"/>
      <c r="M126"/>
    </row>
    <row r="127" spans="1:13">
      <c r="A127"/>
      <c r="B127"/>
      <c r="C127"/>
      <c r="D127"/>
      <c r="E127"/>
      <c r="F127"/>
      <c r="G127"/>
      <c r="H127"/>
      <c r="I127" s="78"/>
      <c r="J127"/>
      <c r="K127" s="78"/>
      <c r="L127"/>
      <c r="M127"/>
    </row>
    <row r="128" spans="1:13">
      <c r="A128"/>
      <c r="B128"/>
      <c r="C128"/>
      <c r="D128"/>
      <c r="E128"/>
      <c r="F128"/>
      <c r="G128"/>
      <c r="H128"/>
      <c r="I128" s="78"/>
      <c r="J128"/>
      <c r="K128" s="78"/>
      <c r="L128"/>
      <c r="M128"/>
    </row>
    <row r="129" spans="1:13">
      <c r="A129"/>
      <c r="B129"/>
      <c r="C129"/>
      <c r="D129"/>
      <c r="E129"/>
      <c r="F129"/>
      <c r="G129"/>
      <c r="H129"/>
      <c r="I129" s="78"/>
      <c r="J129"/>
      <c r="K129" s="78"/>
      <c r="L129"/>
      <c r="M129"/>
    </row>
    <row r="130" spans="1:13">
      <c r="A130"/>
      <c r="B130"/>
      <c r="C130"/>
      <c r="D130"/>
      <c r="E130"/>
      <c r="F130"/>
      <c r="G130"/>
      <c r="H130"/>
      <c r="I130" s="78"/>
      <c r="J130"/>
      <c r="K130" s="78"/>
      <c r="L130"/>
      <c r="M130"/>
    </row>
    <row r="131" spans="1:13">
      <c r="A131"/>
      <c r="B131"/>
      <c r="C131"/>
      <c r="D131"/>
      <c r="E131"/>
      <c r="F131"/>
      <c r="G131"/>
      <c r="H131"/>
      <c r="I131" s="78"/>
      <c r="J131"/>
      <c r="K131" s="78"/>
      <c r="L131"/>
      <c r="M131"/>
    </row>
  </sheetData>
  <phoneticPr fontId="24" type="noConversion"/>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D3CB8535-B4A2-42CF-8865-BC7FE6D7341C}">
          <x14:formula1>
            <xm:f>VALIDATION_LISTS!$C$1:$C$8</xm:f>
          </x14:formula1>
          <xm:sqref>H132:H1041 H61</xm:sqref>
        </x14:dataValidation>
        <x14:dataValidation type="list" allowBlank="1" showInputMessage="1" showErrorMessage="1" xr:uid="{7666CB00-876A-4D62-873E-1DDF13269D00}">
          <x14:formula1>
            <xm:f>VALIDATION_LISTS!$B$1:$B$10</xm:f>
          </x14:formula1>
          <xm:sqref>E132:E1038 E61</xm:sqref>
        </x14:dataValidation>
        <x14:dataValidation type="list" allowBlank="1" showInputMessage="1" showErrorMessage="1" xr:uid="{D7159ECB-05B5-4EB8-8768-22B5021EE402}">
          <x14:formula1>
            <xm:f>VALIDATION_LISTS!$A$1:$A$4</xm:f>
          </x14:formula1>
          <xm:sqref>B132:B1039 B61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N160"/>
  <sheetViews>
    <sheetView topLeftCell="C1" zoomScale="47" zoomScaleNormal="70" workbookViewId="0">
      <pane ySplit="1" topLeftCell="A2" activePane="bottomLeft" state="frozen"/>
      <selection pane="bottomLeft" activeCell="K136" sqref="K136"/>
    </sheetView>
  </sheetViews>
  <sheetFormatPr defaultColWidth="20.140625" defaultRowHeight="22.15"/>
  <cols>
    <col min="1" max="1" width="26" style="45" bestFit="1" customWidth="1"/>
    <col min="2" max="2" width="27.85546875" style="3" customWidth="1"/>
    <col min="3" max="3" width="20.140625" style="3"/>
    <col min="4" max="4" width="48.28515625" style="4" customWidth="1"/>
    <col min="5" max="6" width="20.140625" style="3"/>
    <col min="7" max="7" width="20.140625" style="5"/>
    <col min="8" max="9" width="20.140625" style="3"/>
    <col min="10" max="10" width="24.28515625" style="5" customWidth="1"/>
    <col min="11" max="11" width="20.140625" style="5"/>
    <col min="12" max="12" width="20.140625" style="3"/>
    <col min="13" max="13" width="147.7109375" style="6" bestFit="1" customWidth="1"/>
    <col min="14" max="14" width="39.7109375" style="6" customWidth="1"/>
    <col min="15" max="15" width="20.140625" style="3"/>
    <col min="16" max="16" width="62.28515625" style="3" bestFit="1" customWidth="1"/>
    <col min="17" max="17" width="25" style="3" customWidth="1"/>
    <col min="18" max="18" width="28" style="3" customWidth="1"/>
    <col min="19" max="26" width="20.140625" style="3"/>
    <col min="27" max="27" width="20.140625" style="3" customWidth="1"/>
    <col min="28" max="30" width="20.140625" style="3"/>
    <col min="31" max="31" width="24.42578125" style="3" customWidth="1"/>
    <col min="32" max="16384" width="20.140625" style="3"/>
  </cols>
  <sheetData>
    <row r="1" spans="1:13" s="6" customFormat="1" ht="132">
      <c r="A1" s="42" t="s">
        <v>17</v>
      </c>
      <c r="B1" s="13" t="s">
        <v>18</v>
      </c>
      <c r="C1" s="13" t="s">
        <v>19</v>
      </c>
      <c r="D1" s="13" t="s">
        <v>20</v>
      </c>
      <c r="E1" s="13" t="s">
        <v>21</v>
      </c>
      <c r="F1" s="13" t="s">
        <v>22</v>
      </c>
      <c r="G1" s="14" t="s">
        <v>23</v>
      </c>
      <c r="H1" s="13" t="s">
        <v>24</v>
      </c>
      <c r="I1" s="13" t="s">
        <v>25</v>
      </c>
      <c r="J1" s="14" t="s">
        <v>26</v>
      </c>
      <c r="K1" s="14" t="s">
        <v>27</v>
      </c>
      <c r="L1" s="13" t="s">
        <v>28</v>
      </c>
      <c r="M1" s="13" t="s">
        <v>29</v>
      </c>
    </row>
    <row r="2" spans="1:13">
      <c r="A2" s="43">
        <v>46065</v>
      </c>
      <c r="B2" s="7" t="s">
        <v>133</v>
      </c>
      <c r="C2" s="7" t="s">
        <v>134</v>
      </c>
      <c r="D2" s="7" t="s">
        <v>135</v>
      </c>
      <c r="E2" s="7" t="s">
        <v>33</v>
      </c>
      <c r="F2" s="7">
        <v>295</v>
      </c>
      <c r="G2" s="47">
        <v>684.89</v>
      </c>
      <c r="H2" s="9" t="s">
        <v>35</v>
      </c>
      <c r="I2" s="8">
        <f>TradingLogTable[[#This Row],[Quantity (positive number)]]*TradingLogTable[[#This Row],[Price per Unit]]</f>
        <v>202042.55</v>
      </c>
      <c r="J2" s="8">
        <v>10</v>
      </c>
      <c r="K2" s="10">
        <f>I2+J2</f>
        <v>202052.55</v>
      </c>
      <c r="L2" s="7">
        <v>295</v>
      </c>
      <c r="M2" s="11" t="s">
        <v>197</v>
      </c>
    </row>
    <row r="3" spans="1:13">
      <c r="A3" s="43">
        <v>46065</v>
      </c>
      <c r="B3" s="7" t="s">
        <v>133</v>
      </c>
      <c r="C3" s="7" t="s">
        <v>66</v>
      </c>
      <c r="D3" s="7" t="s">
        <v>198</v>
      </c>
      <c r="E3" s="7" t="s">
        <v>43</v>
      </c>
      <c r="F3" s="7">
        <v>100</v>
      </c>
      <c r="G3" s="47">
        <v>643.25</v>
      </c>
      <c r="H3" s="9" t="s">
        <v>35</v>
      </c>
      <c r="I3" s="8">
        <f>TradingLogTable[[#This Row],[Quantity (positive number)]]*TradingLogTable[[#This Row],[Price per Unit]]</f>
        <v>64325</v>
      </c>
      <c r="J3" s="8">
        <v>10</v>
      </c>
      <c r="K3" s="10">
        <f t="shared" ref="K3:K16" si="0">I3+J3</f>
        <v>64335</v>
      </c>
      <c r="L3" s="7">
        <v>100</v>
      </c>
      <c r="M3" s="11" t="s">
        <v>199</v>
      </c>
    </row>
    <row r="4" spans="1:13">
      <c r="A4" s="43">
        <v>46065</v>
      </c>
      <c r="B4" s="7" t="s">
        <v>133</v>
      </c>
      <c r="C4" s="7" t="s">
        <v>31</v>
      </c>
      <c r="D4" s="7" t="s">
        <v>32</v>
      </c>
      <c r="E4" s="7" t="s">
        <v>33</v>
      </c>
      <c r="F4" s="7">
        <v>875</v>
      </c>
      <c r="G4" s="47">
        <v>89.52</v>
      </c>
      <c r="H4" s="9" t="s">
        <v>35</v>
      </c>
      <c r="I4" s="8">
        <f>TradingLogTable[[#This Row],[Quantity (positive number)]]*TradingLogTable[[#This Row],[Price per Unit]]</f>
        <v>78330</v>
      </c>
      <c r="J4" s="8">
        <v>10</v>
      </c>
      <c r="K4" s="10">
        <f t="shared" si="0"/>
        <v>78340</v>
      </c>
      <c r="L4" s="7">
        <v>875</v>
      </c>
      <c r="M4" s="11" t="s">
        <v>200</v>
      </c>
    </row>
    <row r="5" spans="1:13">
      <c r="A5" s="43">
        <v>46065</v>
      </c>
      <c r="B5" s="7" t="s">
        <v>133</v>
      </c>
      <c r="C5" s="7" t="s">
        <v>201</v>
      </c>
      <c r="D5" s="7" t="s">
        <v>202</v>
      </c>
      <c r="E5" s="7" t="s">
        <v>43</v>
      </c>
      <c r="F5" s="7">
        <v>260</v>
      </c>
      <c r="G5" s="47">
        <v>244.64</v>
      </c>
      <c r="H5" s="9" t="s">
        <v>35</v>
      </c>
      <c r="I5" s="8">
        <f>TradingLogTable[[#This Row],[Quantity (positive number)]]*TradingLogTable[[#This Row],[Price per Unit]]</f>
        <v>63606.399999999994</v>
      </c>
      <c r="J5" s="8">
        <v>10</v>
      </c>
      <c r="K5" s="10">
        <f t="shared" si="0"/>
        <v>63616.399999999994</v>
      </c>
      <c r="L5" s="7">
        <v>260</v>
      </c>
      <c r="M5" s="11" t="s">
        <v>203</v>
      </c>
    </row>
    <row r="6" spans="1:13">
      <c r="A6" s="43">
        <v>46065</v>
      </c>
      <c r="B6" s="7" t="s">
        <v>133</v>
      </c>
      <c r="C6" s="7" t="s">
        <v>204</v>
      </c>
      <c r="D6" s="7" t="s">
        <v>205</v>
      </c>
      <c r="E6" s="7" t="s">
        <v>43</v>
      </c>
      <c r="F6" s="7">
        <v>235</v>
      </c>
      <c r="G6" s="47">
        <v>162.44999999999999</v>
      </c>
      <c r="H6" s="9" t="s">
        <v>35</v>
      </c>
      <c r="I6" s="8">
        <f>TradingLogTable[[#This Row],[Quantity (positive number)]]*TradingLogTable[[#This Row],[Price per Unit]]</f>
        <v>38175.75</v>
      </c>
      <c r="J6" s="8">
        <v>10</v>
      </c>
      <c r="K6" s="10">
        <f t="shared" si="0"/>
        <v>38185.75</v>
      </c>
      <c r="L6" s="7">
        <v>235</v>
      </c>
      <c r="M6" s="11" t="s">
        <v>206</v>
      </c>
    </row>
    <row r="7" spans="1:13">
      <c r="A7" s="43">
        <v>46065</v>
      </c>
      <c r="B7" s="7" t="s">
        <v>133</v>
      </c>
      <c r="C7" s="7" t="s">
        <v>207</v>
      </c>
      <c r="D7" s="7" t="s">
        <v>208</v>
      </c>
      <c r="E7" s="7" t="s">
        <v>43</v>
      </c>
      <c r="F7" s="7">
        <v>570</v>
      </c>
      <c r="G7" s="47">
        <v>132.94999999999999</v>
      </c>
      <c r="H7" s="9" t="s">
        <v>35</v>
      </c>
      <c r="I7" s="8">
        <f>TradingLogTable[[#This Row],[Quantity (positive number)]]*TradingLogTable[[#This Row],[Price per Unit]]</f>
        <v>75781.5</v>
      </c>
      <c r="J7" s="8">
        <v>10</v>
      </c>
      <c r="K7" s="10">
        <f t="shared" si="0"/>
        <v>75791.5</v>
      </c>
      <c r="L7" s="7">
        <v>570</v>
      </c>
      <c r="M7" s="11" t="s">
        <v>209</v>
      </c>
    </row>
    <row r="8" spans="1:13">
      <c r="A8" s="43">
        <v>46065</v>
      </c>
      <c r="B8" s="7" t="s">
        <v>133</v>
      </c>
      <c r="C8" s="7" t="s">
        <v>37</v>
      </c>
      <c r="D8" s="7" t="s">
        <v>38</v>
      </c>
      <c r="E8" s="7" t="s">
        <v>33</v>
      </c>
      <c r="F8" s="7">
        <v>800</v>
      </c>
      <c r="G8" s="47">
        <v>45.45</v>
      </c>
      <c r="H8" s="9" t="s">
        <v>35</v>
      </c>
      <c r="I8" s="8">
        <f>TradingLogTable[[#This Row],[Quantity (positive number)]]*TradingLogTable[[#This Row],[Price per Unit]]</f>
        <v>36360</v>
      </c>
      <c r="J8" s="8">
        <v>10</v>
      </c>
      <c r="K8" s="10">
        <f t="shared" si="0"/>
        <v>36370</v>
      </c>
      <c r="L8" s="7">
        <v>800</v>
      </c>
      <c r="M8" s="11" t="s">
        <v>210</v>
      </c>
    </row>
    <row r="9" spans="1:13">
      <c r="A9" s="43">
        <v>46070</v>
      </c>
      <c r="B9" s="7" t="s">
        <v>133</v>
      </c>
      <c r="C9" s="7" t="s">
        <v>211</v>
      </c>
      <c r="D9" s="7" t="s">
        <v>212</v>
      </c>
      <c r="E9" s="7" t="s">
        <v>43</v>
      </c>
      <c r="F9" s="7">
        <v>230</v>
      </c>
      <c r="G9" s="47">
        <v>363.94</v>
      </c>
      <c r="H9" s="9" t="s">
        <v>35</v>
      </c>
      <c r="I9" s="8">
        <f>TradingLogTable[[#This Row],[Quantity (positive number)]]*TradingLogTable[[#This Row],[Price per Unit]]</f>
        <v>83706.2</v>
      </c>
      <c r="J9" s="8">
        <v>10</v>
      </c>
      <c r="K9" s="10">
        <f t="shared" si="0"/>
        <v>83716.2</v>
      </c>
      <c r="L9" s="7">
        <v>230</v>
      </c>
      <c r="M9" s="11" t="s">
        <v>213</v>
      </c>
    </row>
    <row r="10" spans="1:13">
      <c r="A10" s="43">
        <v>46070</v>
      </c>
      <c r="B10" s="7" t="s">
        <v>133</v>
      </c>
      <c r="C10" s="7" t="s">
        <v>41</v>
      </c>
      <c r="D10" s="7" t="s">
        <v>42</v>
      </c>
      <c r="E10" s="7" t="s">
        <v>43</v>
      </c>
      <c r="F10" s="7">
        <v>110</v>
      </c>
      <c r="G10" s="47">
        <v>408.82</v>
      </c>
      <c r="H10" s="9" t="s">
        <v>35</v>
      </c>
      <c r="I10" s="8">
        <f>TradingLogTable[[#This Row],[Quantity (positive number)]]*TradingLogTable[[#This Row],[Price per Unit]]</f>
        <v>44970.2</v>
      </c>
      <c r="J10" s="8">
        <v>10</v>
      </c>
      <c r="K10" s="10">
        <f t="shared" si="0"/>
        <v>44980.2</v>
      </c>
      <c r="L10" s="7">
        <v>110</v>
      </c>
      <c r="M10" s="11" t="s">
        <v>214</v>
      </c>
    </row>
    <row r="11" spans="1:13">
      <c r="A11" s="43">
        <v>46070</v>
      </c>
      <c r="B11" s="7" t="s">
        <v>133</v>
      </c>
      <c r="C11" s="7" t="s">
        <v>46</v>
      </c>
      <c r="D11" s="7" t="s">
        <v>215</v>
      </c>
      <c r="E11" s="7" t="s">
        <v>43</v>
      </c>
      <c r="F11" s="7">
        <v>388</v>
      </c>
      <c r="G11" s="47">
        <v>131.47999999999999</v>
      </c>
      <c r="H11" s="9" t="s">
        <v>35</v>
      </c>
      <c r="I11" s="8">
        <f>TradingLogTable[[#This Row],[Quantity (positive number)]]*TradingLogTable[[#This Row],[Price per Unit]]</f>
        <v>51014.239999999998</v>
      </c>
      <c r="J11" s="8">
        <v>10</v>
      </c>
      <c r="K11" s="10">
        <f t="shared" si="0"/>
        <v>51024.24</v>
      </c>
      <c r="L11" s="7">
        <v>388</v>
      </c>
      <c r="M11" s="11" t="s">
        <v>216</v>
      </c>
    </row>
    <row r="12" spans="1:13">
      <c r="A12" s="43">
        <v>46070</v>
      </c>
      <c r="B12" s="7" t="s">
        <v>133</v>
      </c>
      <c r="C12" s="7" t="s">
        <v>142</v>
      </c>
      <c r="D12" s="7" t="s">
        <v>143</v>
      </c>
      <c r="E12" s="7" t="s">
        <v>43</v>
      </c>
      <c r="F12" s="7">
        <v>150</v>
      </c>
      <c r="G12" s="47">
        <v>306.82</v>
      </c>
      <c r="H12" s="9" t="s">
        <v>35</v>
      </c>
      <c r="I12" s="8">
        <f>TradingLogTable[[#This Row],[Quantity (positive number)]]*TradingLogTable[[#This Row],[Price per Unit]]</f>
        <v>46023</v>
      </c>
      <c r="J12" s="8">
        <v>10</v>
      </c>
      <c r="K12" s="10">
        <f t="shared" si="0"/>
        <v>46033</v>
      </c>
      <c r="L12" s="7">
        <v>150</v>
      </c>
      <c r="M12" s="11" t="s">
        <v>217</v>
      </c>
    </row>
    <row r="13" spans="1:13">
      <c r="A13" s="43">
        <v>46070</v>
      </c>
      <c r="B13" s="7" t="s">
        <v>133</v>
      </c>
      <c r="C13" s="7" t="s">
        <v>50</v>
      </c>
      <c r="D13" s="7" t="s">
        <v>51</v>
      </c>
      <c r="E13" s="7" t="s">
        <v>43</v>
      </c>
      <c r="F13" s="7">
        <v>250</v>
      </c>
      <c r="G13" s="47">
        <v>200.87</v>
      </c>
      <c r="H13" s="9" t="s">
        <v>35</v>
      </c>
      <c r="I13" s="8">
        <f>TradingLogTable[[#This Row],[Quantity (positive number)]]*TradingLogTable[[#This Row],[Price per Unit]]</f>
        <v>50217.5</v>
      </c>
      <c r="J13" s="8">
        <v>10</v>
      </c>
      <c r="K13" s="10">
        <f t="shared" si="0"/>
        <v>50227.5</v>
      </c>
      <c r="L13" s="7">
        <v>250</v>
      </c>
      <c r="M13" s="11" t="s">
        <v>218</v>
      </c>
    </row>
    <row r="14" spans="1:13">
      <c r="A14" s="43">
        <v>46070</v>
      </c>
      <c r="B14" s="7" t="s">
        <v>133</v>
      </c>
      <c r="C14" s="7" t="s">
        <v>62</v>
      </c>
      <c r="D14" s="7" t="s">
        <v>189</v>
      </c>
      <c r="E14" s="7" t="s">
        <v>43</v>
      </c>
      <c r="F14" s="7">
        <v>130</v>
      </c>
      <c r="G14" s="47">
        <v>302.22000000000003</v>
      </c>
      <c r="H14" s="9" t="s">
        <v>35</v>
      </c>
      <c r="I14" s="8">
        <f>TradingLogTable[[#This Row],[Quantity (positive number)]]*TradingLogTable[[#This Row],[Price per Unit]]</f>
        <v>39288.600000000006</v>
      </c>
      <c r="J14" s="8">
        <v>10</v>
      </c>
      <c r="K14" s="10">
        <f t="shared" si="0"/>
        <v>39298.600000000006</v>
      </c>
      <c r="L14" s="7">
        <v>130</v>
      </c>
      <c r="M14" s="11" t="s">
        <v>219</v>
      </c>
    </row>
    <row r="15" spans="1:13">
      <c r="A15" s="43">
        <v>46070</v>
      </c>
      <c r="B15" s="7" t="s">
        <v>133</v>
      </c>
      <c r="C15" s="7" t="s">
        <v>220</v>
      </c>
      <c r="D15" s="7" t="s">
        <v>221</v>
      </c>
      <c r="E15" s="7" t="s">
        <v>43</v>
      </c>
      <c r="F15" s="7">
        <v>140</v>
      </c>
      <c r="G15" s="47">
        <v>329.44</v>
      </c>
      <c r="H15" s="9" t="s">
        <v>35</v>
      </c>
      <c r="I15" s="8">
        <f>TradingLogTable[[#This Row],[Quantity (positive number)]]*TradingLogTable[[#This Row],[Price per Unit]]</f>
        <v>46121.599999999999</v>
      </c>
      <c r="J15" s="8">
        <v>10</v>
      </c>
      <c r="K15" s="10">
        <f t="shared" si="0"/>
        <v>46131.6</v>
      </c>
      <c r="L15" s="7">
        <v>140</v>
      </c>
      <c r="M15" s="11" t="s">
        <v>222</v>
      </c>
    </row>
    <row r="16" spans="1:13">
      <c r="A16" s="43">
        <v>46070</v>
      </c>
      <c r="B16" s="7" t="s">
        <v>133</v>
      </c>
      <c r="C16" s="7" t="s">
        <v>223</v>
      </c>
      <c r="D16" s="7" t="s">
        <v>224</v>
      </c>
      <c r="E16" s="7" t="s">
        <v>43</v>
      </c>
      <c r="F16" s="7">
        <v>800</v>
      </c>
      <c r="G16" s="47">
        <v>33.6</v>
      </c>
      <c r="H16" s="9" t="s">
        <v>35</v>
      </c>
      <c r="I16" s="8">
        <f>TradingLogTable[[#This Row],[Quantity (positive number)]]*TradingLogTable[[#This Row],[Price per Unit]]</f>
        <v>26880</v>
      </c>
      <c r="J16" s="8">
        <v>10</v>
      </c>
      <c r="K16" s="10">
        <f t="shared" si="0"/>
        <v>26890</v>
      </c>
      <c r="L16" s="7">
        <v>800</v>
      </c>
      <c r="M16" s="11" t="s">
        <v>225</v>
      </c>
    </row>
    <row r="17" spans="1:14" ht="22.9" thickBot="1">
      <c r="A17" s="58"/>
      <c r="B17" s="59"/>
      <c r="C17" s="59"/>
      <c r="D17" s="59"/>
      <c r="E17" s="59"/>
      <c r="F17" s="59"/>
      <c r="G17" s="60"/>
      <c r="H17" s="61"/>
      <c r="I17" s="62"/>
      <c r="J17" s="62"/>
      <c r="K17" s="63"/>
      <c r="L17" s="59"/>
      <c r="M17" s="64"/>
    </row>
    <row r="18" spans="1:14" ht="41.45" thickBot="1">
      <c r="A18" s="43">
        <v>46083</v>
      </c>
      <c r="B18" s="7" t="s">
        <v>30</v>
      </c>
      <c r="C18" s="7" t="s">
        <v>134</v>
      </c>
      <c r="D18" s="7" t="s">
        <v>135</v>
      </c>
      <c r="E18" s="7" t="s">
        <v>33</v>
      </c>
      <c r="F18" s="7">
        <v>295</v>
      </c>
      <c r="G18" s="47">
        <v>684.89</v>
      </c>
      <c r="H18" s="9" t="s">
        <v>35</v>
      </c>
      <c r="I18" s="8">
        <f>TradingLogTable[[#This Row],[Quantity (positive number)]]*TradingLogTable[[#This Row],[Price per Unit]]</f>
        <v>202042.55</v>
      </c>
      <c r="J18" s="8">
        <v>10</v>
      </c>
      <c r="K18" s="10">
        <f t="shared" ref="K18:K32" si="1">I18+J18</f>
        <v>202052.55</v>
      </c>
      <c r="L18" s="7">
        <v>295</v>
      </c>
      <c r="M18" s="39" t="s">
        <v>226</v>
      </c>
    </row>
    <row r="19" spans="1:14" ht="41.45" thickBot="1">
      <c r="A19" s="43">
        <v>46083</v>
      </c>
      <c r="B19" s="7" t="s">
        <v>30</v>
      </c>
      <c r="C19" s="7" t="s">
        <v>66</v>
      </c>
      <c r="D19" s="7" t="s">
        <v>198</v>
      </c>
      <c r="E19" s="7" t="s">
        <v>43</v>
      </c>
      <c r="F19" s="7">
        <v>100</v>
      </c>
      <c r="G19" s="47">
        <v>643.25</v>
      </c>
      <c r="H19" s="9" t="s">
        <v>35</v>
      </c>
      <c r="I19" s="8">
        <f>TradingLogTable[[#This Row],[Quantity (positive number)]]*TradingLogTable[[#This Row],[Price per Unit]]</f>
        <v>64325</v>
      </c>
      <c r="J19" s="8">
        <v>10</v>
      </c>
      <c r="K19" s="10">
        <f t="shared" si="1"/>
        <v>64335</v>
      </c>
      <c r="L19" s="7">
        <v>100</v>
      </c>
      <c r="M19" s="39" t="s">
        <v>227</v>
      </c>
      <c r="N19" s="11"/>
    </row>
    <row r="20" spans="1:14" ht="41.45" thickBot="1">
      <c r="A20" s="43">
        <v>46083</v>
      </c>
      <c r="B20" s="7" t="s">
        <v>30</v>
      </c>
      <c r="C20" s="7" t="s">
        <v>31</v>
      </c>
      <c r="D20" s="7" t="s">
        <v>32</v>
      </c>
      <c r="E20" s="7" t="s">
        <v>33</v>
      </c>
      <c r="F20" s="7">
        <v>875</v>
      </c>
      <c r="G20" s="47">
        <v>89.52</v>
      </c>
      <c r="H20" s="9" t="s">
        <v>35</v>
      </c>
      <c r="I20" s="8">
        <f>TradingLogTable[[#This Row],[Quantity (positive number)]]*TradingLogTable[[#This Row],[Price per Unit]]</f>
        <v>78330</v>
      </c>
      <c r="J20" s="8">
        <v>10</v>
      </c>
      <c r="K20" s="10">
        <f t="shared" si="1"/>
        <v>78340</v>
      </c>
      <c r="L20" s="7">
        <v>875</v>
      </c>
      <c r="M20" s="39" t="s">
        <v>228</v>
      </c>
      <c r="N20" s="11"/>
    </row>
    <row r="21" spans="1:14" ht="22.9" thickBot="1">
      <c r="A21" s="43">
        <v>46083</v>
      </c>
      <c r="B21" s="7" t="s">
        <v>30</v>
      </c>
      <c r="C21" s="7" t="s">
        <v>201</v>
      </c>
      <c r="D21" s="7" t="s">
        <v>202</v>
      </c>
      <c r="E21" s="7" t="s">
        <v>43</v>
      </c>
      <c r="F21" s="7">
        <v>260</v>
      </c>
      <c r="G21" s="47">
        <v>244.64</v>
      </c>
      <c r="H21" s="9" t="s">
        <v>35</v>
      </c>
      <c r="I21" s="8">
        <f>TradingLogTable[[#This Row],[Quantity (positive number)]]*TradingLogTable[[#This Row],[Price per Unit]]</f>
        <v>63606.399999999994</v>
      </c>
      <c r="J21" s="8">
        <v>10</v>
      </c>
      <c r="K21" s="10">
        <f t="shared" si="1"/>
        <v>63616.399999999994</v>
      </c>
      <c r="L21" s="7">
        <v>260</v>
      </c>
      <c r="M21" s="39" t="s">
        <v>229</v>
      </c>
    </row>
    <row r="22" spans="1:14" ht="22.9" thickBot="1">
      <c r="A22" s="43">
        <v>46083</v>
      </c>
      <c r="B22" s="7" t="s">
        <v>30</v>
      </c>
      <c r="C22" s="7" t="s">
        <v>204</v>
      </c>
      <c r="D22" s="7" t="s">
        <v>205</v>
      </c>
      <c r="E22" s="7" t="s">
        <v>43</v>
      </c>
      <c r="F22" s="7">
        <v>235</v>
      </c>
      <c r="G22" s="47">
        <v>162.44999999999999</v>
      </c>
      <c r="H22" s="9" t="s">
        <v>35</v>
      </c>
      <c r="I22" s="8">
        <f>TradingLogTable[[#This Row],[Quantity (positive number)]]*TradingLogTable[[#This Row],[Price per Unit]]</f>
        <v>38175.75</v>
      </c>
      <c r="J22" s="8">
        <v>10</v>
      </c>
      <c r="K22" s="10">
        <f t="shared" si="1"/>
        <v>38185.75</v>
      </c>
      <c r="L22" s="7">
        <v>235</v>
      </c>
      <c r="M22" s="39" t="s">
        <v>230</v>
      </c>
    </row>
    <row r="23" spans="1:14" ht="41.45" thickBot="1">
      <c r="A23" s="43">
        <v>46083</v>
      </c>
      <c r="B23" s="7" t="s">
        <v>30</v>
      </c>
      <c r="C23" s="7" t="s">
        <v>207</v>
      </c>
      <c r="D23" s="7" t="s">
        <v>208</v>
      </c>
      <c r="E23" s="7" t="s">
        <v>43</v>
      </c>
      <c r="F23" s="7">
        <v>570</v>
      </c>
      <c r="G23" s="47">
        <v>132.94999999999999</v>
      </c>
      <c r="H23" s="9" t="s">
        <v>35</v>
      </c>
      <c r="I23" s="8">
        <f>TradingLogTable[[#This Row],[Quantity (positive number)]]*TradingLogTable[[#This Row],[Price per Unit]]</f>
        <v>75781.5</v>
      </c>
      <c r="J23" s="8">
        <v>10</v>
      </c>
      <c r="K23" s="10">
        <f t="shared" si="1"/>
        <v>75791.5</v>
      </c>
      <c r="L23" s="7">
        <v>570</v>
      </c>
      <c r="M23" s="39" t="s">
        <v>231</v>
      </c>
    </row>
    <row r="24" spans="1:14" ht="22.9" thickBot="1">
      <c r="A24" s="43">
        <v>46083</v>
      </c>
      <c r="B24" s="7" t="s">
        <v>30</v>
      </c>
      <c r="C24" s="7" t="s">
        <v>37</v>
      </c>
      <c r="D24" s="7" t="s">
        <v>38</v>
      </c>
      <c r="E24" s="7" t="s">
        <v>33</v>
      </c>
      <c r="F24" s="7">
        <v>800</v>
      </c>
      <c r="G24" s="47">
        <v>45.45</v>
      </c>
      <c r="H24" s="9" t="s">
        <v>35</v>
      </c>
      <c r="I24" s="8">
        <f>TradingLogTable[[#This Row],[Quantity (positive number)]]*TradingLogTable[[#This Row],[Price per Unit]]</f>
        <v>36360</v>
      </c>
      <c r="J24" s="8">
        <v>10</v>
      </c>
      <c r="K24" s="10">
        <f t="shared" si="1"/>
        <v>36370</v>
      </c>
      <c r="L24" s="7">
        <v>800</v>
      </c>
      <c r="M24" s="39" t="s">
        <v>232</v>
      </c>
    </row>
    <row r="25" spans="1:14" ht="22.9" thickBot="1">
      <c r="A25" s="43">
        <v>46083</v>
      </c>
      <c r="B25" s="7" t="s">
        <v>30</v>
      </c>
      <c r="C25" s="7" t="s">
        <v>211</v>
      </c>
      <c r="D25" s="7" t="s">
        <v>212</v>
      </c>
      <c r="E25" s="7" t="s">
        <v>43</v>
      </c>
      <c r="F25" s="7">
        <v>230</v>
      </c>
      <c r="G25" s="47">
        <v>363.94</v>
      </c>
      <c r="H25" s="9" t="s">
        <v>35</v>
      </c>
      <c r="I25" s="8">
        <f>TradingLogTable[[#This Row],[Quantity (positive number)]]*TradingLogTable[[#This Row],[Price per Unit]]</f>
        <v>83706.2</v>
      </c>
      <c r="J25" s="8">
        <v>10</v>
      </c>
      <c r="K25" s="10">
        <f t="shared" si="1"/>
        <v>83716.2</v>
      </c>
      <c r="L25" s="7">
        <v>230</v>
      </c>
      <c r="M25" s="39" t="s">
        <v>233</v>
      </c>
    </row>
    <row r="26" spans="1:14" ht="41.45" thickBot="1">
      <c r="A26" s="43">
        <v>46083</v>
      </c>
      <c r="B26" s="7" t="s">
        <v>30</v>
      </c>
      <c r="C26" s="7" t="s">
        <v>41</v>
      </c>
      <c r="D26" s="7" t="s">
        <v>42</v>
      </c>
      <c r="E26" s="7" t="s">
        <v>43</v>
      </c>
      <c r="F26" s="7">
        <v>110</v>
      </c>
      <c r="G26" s="47">
        <v>408.82</v>
      </c>
      <c r="H26" s="9" t="s">
        <v>35</v>
      </c>
      <c r="I26" s="8">
        <f>TradingLogTable[[#This Row],[Quantity (positive number)]]*TradingLogTable[[#This Row],[Price per Unit]]</f>
        <v>44970.2</v>
      </c>
      <c r="J26" s="8">
        <v>10</v>
      </c>
      <c r="K26" s="10">
        <f t="shared" si="1"/>
        <v>44980.2</v>
      </c>
      <c r="L26" s="7">
        <v>110</v>
      </c>
      <c r="M26" s="39" t="s">
        <v>234</v>
      </c>
    </row>
    <row r="27" spans="1:14" ht="22.9" thickBot="1">
      <c r="A27" s="43">
        <v>46083</v>
      </c>
      <c r="B27" s="7" t="s">
        <v>30</v>
      </c>
      <c r="C27" s="7" t="s">
        <v>46</v>
      </c>
      <c r="D27" s="7" t="s">
        <v>215</v>
      </c>
      <c r="E27" s="7" t="s">
        <v>43</v>
      </c>
      <c r="F27" s="7">
        <v>388</v>
      </c>
      <c r="G27" s="47">
        <v>131.47999999999999</v>
      </c>
      <c r="H27" s="9" t="s">
        <v>35</v>
      </c>
      <c r="I27" s="8">
        <f>TradingLogTable[[#This Row],[Quantity (positive number)]]*TradingLogTable[[#This Row],[Price per Unit]]</f>
        <v>51014.239999999998</v>
      </c>
      <c r="J27" s="8">
        <v>10</v>
      </c>
      <c r="K27" s="10">
        <f t="shared" si="1"/>
        <v>51024.24</v>
      </c>
      <c r="L27" s="7">
        <v>388</v>
      </c>
      <c r="M27" s="39" t="s">
        <v>235</v>
      </c>
    </row>
    <row r="28" spans="1:14" ht="22.9" thickBot="1">
      <c r="A28" s="43">
        <v>46083</v>
      </c>
      <c r="B28" s="7" t="s">
        <v>30</v>
      </c>
      <c r="C28" s="7" t="s">
        <v>142</v>
      </c>
      <c r="D28" s="7" t="s">
        <v>143</v>
      </c>
      <c r="E28" s="7" t="s">
        <v>43</v>
      </c>
      <c r="F28" s="7">
        <v>150</v>
      </c>
      <c r="G28" s="47">
        <v>306.82</v>
      </c>
      <c r="H28" s="9" t="s">
        <v>35</v>
      </c>
      <c r="I28" s="8">
        <f>TradingLogTable[[#This Row],[Quantity (positive number)]]*TradingLogTable[[#This Row],[Price per Unit]]</f>
        <v>46023</v>
      </c>
      <c r="J28" s="8">
        <v>10</v>
      </c>
      <c r="K28" s="10">
        <f t="shared" si="1"/>
        <v>46033</v>
      </c>
      <c r="L28" s="7">
        <v>150</v>
      </c>
      <c r="M28" s="65" t="s">
        <v>236</v>
      </c>
    </row>
    <row r="29" spans="1:14" ht="22.9" thickBot="1">
      <c r="A29" s="43">
        <v>46083</v>
      </c>
      <c r="B29" s="7" t="s">
        <v>30</v>
      </c>
      <c r="C29" s="7" t="s">
        <v>50</v>
      </c>
      <c r="D29" s="7" t="s">
        <v>51</v>
      </c>
      <c r="E29" s="7" t="s">
        <v>43</v>
      </c>
      <c r="F29" s="7">
        <v>250</v>
      </c>
      <c r="G29" s="47">
        <v>200.87</v>
      </c>
      <c r="H29" s="9" t="s">
        <v>35</v>
      </c>
      <c r="I29" s="8">
        <f>TradingLogTable[[#This Row],[Quantity (positive number)]]*TradingLogTable[[#This Row],[Price per Unit]]</f>
        <v>50217.5</v>
      </c>
      <c r="J29" s="8">
        <v>10</v>
      </c>
      <c r="K29" s="10">
        <f t="shared" si="1"/>
        <v>50227.5</v>
      </c>
      <c r="L29" s="7">
        <v>250</v>
      </c>
      <c r="M29" s="65" t="s">
        <v>237</v>
      </c>
    </row>
    <row r="30" spans="1:14" ht="22.9" thickBot="1">
      <c r="A30" s="43">
        <v>46083</v>
      </c>
      <c r="B30" s="7" t="s">
        <v>30</v>
      </c>
      <c r="C30" s="7" t="s">
        <v>62</v>
      </c>
      <c r="D30" s="7" t="s">
        <v>189</v>
      </c>
      <c r="E30" s="7" t="s">
        <v>43</v>
      </c>
      <c r="F30" s="7">
        <v>130</v>
      </c>
      <c r="G30" s="47">
        <v>302.22000000000003</v>
      </c>
      <c r="H30" s="9" t="s">
        <v>35</v>
      </c>
      <c r="I30" s="8">
        <f>TradingLogTable[[#This Row],[Quantity (positive number)]]*TradingLogTable[[#This Row],[Price per Unit]]</f>
        <v>39288.600000000006</v>
      </c>
      <c r="J30" s="8">
        <v>10</v>
      </c>
      <c r="K30" s="10">
        <f t="shared" si="1"/>
        <v>39298.600000000006</v>
      </c>
      <c r="L30" s="7">
        <v>130</v>
      </c>
      <c r="M30" s="65" t="s">
        <v>238</v>
      </c>
    </row>
    <row r="31" spans="1:14" ht="22.9" thickBot="1">
      <c r="A31" s="43">
        <v>46083</v>
      </c>
      <c r="B31" s="7" t="s">
        <v>30</v>
      </c>
      <c r="C31" s="7" t="s">
        <v>220</v>
      </c>
      <c r="D31" s="7" t="s">
        <v>221</v>
      </c>
      <c r="E31" s="7" t="s">
        <v>43</v>
      </c>
      <c r="F31" s="7">
        <v>140</v>
      </c>
      <c r="G31" s="47">
        <v>329.44</v>
      </c>
      <c r="H31" s="9" t="s">
        <v>35</v>
      </c>
      <c r="I31" s="8">
        <f>TradingLogTable[[#This Row],[Quantity (positive number)]]*TradingLogTable[[#This Row],[Price per Unit]]</f>
        <v>46121.599999999999</v>
      </c>
      <c r="J31" s="8">
        <v>10</v>
      </c>
      <c r="K31" s="10">
        <f t="shared" si="1"/>
        <v>46131.6</v>
      </c>
      <c r="L31" s="7">
        <v>140</v>
      </c>
      <c r="M31" s="65" t="s">
        <v>239</v>
      </c>
    </row>
    <row r="32" spans="1:14" ht="45" thickBot="1">
      <c r="A32" s="43">
        <v>46083</v>
      </c>
      <c r="B32" s="7" t="s">
        <v>30</v>
      </c>
      <c r="C32" s="7" t="s">
        <v>223</v>
      </c>
      <c r="D32" s="7" t="s">
        <v>224</v>
      </c>
      <c r="E32" s="7" t="s">
        <v>43</v>
      </c>
      <c r="F32" s="7">
        <v>800</v>
      </c>
      <c r="G32" s="47">
        <v>33.6</v>
      </c>
      <c r="H32" s="9" t="s">
        <v>35</v>
      </c>
      <c r="I32" s="8">
        <f>TradingLogTable[[#This Row],[Quantity (positive number)]]*TradingLogTable[[#This Row],[Price per Unit]]</f>
        <v>26880</v>
      </c>
      <c r="J32" s="8">
        <v>10</v>
      </c>
      <c r="K32" s="10">
        <f t="shared" si="1"/>
        <v>26890</v>
      </c>
      <c r="L32" s="7">
        <v>800</v>
      </c>
      <c r="M32" s="65" t="s">
        <v>240</v>
      </c>
    </row>
    <row r="33" spans="1:13" ht="45" thickBot="1">
      <c r="A33" s="43">
        <v>46083</v>
      </c>
      <c r="B33" s="7" t="s">
        <v>133</v>
      </c>
      <c r="C33" s="7" t="s">
        <v>54</v>
      </c>
      <c r="D33" s="66" t="s">
        <v>241</v>
      </c>
      <c r="E33" s="7" t="s">
        <v>33</v>
      </c>
      <c r="F33" s="7">
        <v>60</v>
      </c>
      <c r="G33" s="47">
        <v>57.95</v>
      </c>
      <c r="H33" s="9" t="s">
        <v>35</v>
      </c>
      <c r="I33" s="8">
        <f>TradingLogTable[[#This Row],[Quantity (positive number)]]*TradingLogTable[[#This Row],[Price per Unit]]</f>
        <v>3477</v>
      </c>
      <c r="J33" s="8">
        <v>10</v>
      </c>
      <c r="K33" s="10">
        <f t="shared" ref="K33:K34" si="2">I33+J33</f>
        <v>3487</v>
      </c>
      <c r="L33" s="7">
        <f>TradingLogTable[[#This Row],[Quantity (positive number)]]</f>
        <v>60</v>
      </c>
      <c r="M33" s="65" t="s">
        <v>242</v>
      </c>
    </row>
    <row r="34" spans="1:13" ht="22.9" thickBot="1">
      <c r="A34" s="43">
        <v>46083</v>
      </c>
      <c r="B34" s="7" t="s">
        <v>133</v>
      </c>
      <c r="C34" s="7" t="s">
        <v>58</v>
      </c>
      <c r="D34" s="7" t="s">
        <v>59</v>
      </c>
      <c r="E34" s="7" t="s">
        <v>43</v>
      </c>
      <c r="F34" s="7">
        <v>75</v>
      </c>
      <c r="G34" s="47">
        <v>159.75</v>
      </c>
      <c r="H34" s="9" t="s">
        <v>35</v>
      </c>
      <c r="I34" s="8">
        <f>TradingLogTable[[#This Row],[Quantity (positive number)]]*TradingLogTable[[#This Row],[Price per Unit]]</f>
        <v>11981.25</v>
      </c>
      <c r="J34" s="8">
        <v>10</v>
      </c>
      <c r="K34" s="10">
        <f t="shared" si="2"/>
        <v>11991.25</v>
      </c>
      <c r="L34" s="7">
        <f>TradingLogTable[[#This Row],[Quantity (positive number)]]</f>
        <v>75</v>
      </c>
      <c r="M34" s="65" t="s">
        <v>243</v>
      </c>
    </row>
    <row r="35" spans="1:13" ht="22.9" thickBot="1">
      <c r="A35" s="58"/>
      <c r="B35" s="59"/>
      <c r="C35" s="59"/>
      <c r="D35" s="59"/>
      <c r="E35" s="59"/>
      <c r="F35" s="59"/>
      <c r="G35" s="60"/>
      <c r="H35" s="61"/>
      <c r="I35" s="62"/>
      <c r="J35" s="62"/>
      <c r="K35" s="63"/>
      <c r="L35" s="59"/>
      <c r="M35" s="64"/>
    </row>
    <row r="36" spans="1:13" ht="22.9" thickBot="1">
      <c r="A36" s="43">
        <v>46084</v>
      </c>
      <c r="B36" s="7" t="s">
        <v>30</v>
      </c>
      <c r="C36" s="7" t="s">
        <v>134</v>
      </c>
      <c r="D36" s="7" t="s">
        <v>135</v>
      </c>
      <c r="E36" s="7" t="s">
        <v>33</v>
      </c>
      <c r="F36" s="7">
        <v>295</v>
      </c>
      <c r="G36" s="47">
        <v>684.89</v>
      </c>
      <c r="H36" s="9" t="s">
        <v>35</v>
      </c>
      <c r="I36" s="8">
        <f>TradingLogTable[[#This Row],[Quantity (positive number)]]*TradingLogTable[[#This Row],[Price per Unit]]</f>
        <v>202042.55</v>
      </c>
      <c r="J36" s="8">
        <v>10</v>
      </c>
      <c r="K36" s="10">
        <f t="shared" ref="K36" si="3">I36+J36</f>
        <v>202052.55</v>
      </c>
      <c r="L36" s="7">
        <v>295</v>
      </c>
      <c r="M36" s="39" t="s">
        <v>244</v>
      </c>
    </row>
    <row r="37" spans="1:13" ht="22.9" thickBot="1">
      <c r="A37" s="43">
        <v>46084</v>
      </c>
      <c r="B37" s="7" t="s">
        <v>30</v>
      </c>
      <c r="C37" s="7" t="s">
        <v>31</v>
      </c>
      <c r="D37" s="7" t="s">
        <v>32</v>
      </c>
      <c r="E37" s="7" t="s">
        <v>33</v>
      </c>
      <c r="F37" s="7">
        <v>875</v>
      </c>
      <c r="G37" s="47">
        <v>89.52</v>
      </c>
      <c r="H37" s="9" t="s">
        <v>35</v>
      </c>
      <c r="I37" s="8">
        <v>78330</v>
      </c>
      <c r="J37" s="8">
        <v>10</v>
      </c>
      <c r="K37" s="10">
        <v>78340</v>
      </c>
      <c r="L37" s="7">
        <v>875</v>
      </c>
      <c r="M37" s="39" t="s">
        <v>245</v>
      </c>
    </row>
    <row r="38" spans="1:13" ht="22.9" thickBot="1">
      <c r="A38" s="43">
        <v>46084</v>
      </c>
      <c r="B38" s="7" t="s">
        <v>30</v>
      </c>
      <c r="C38" s="7" t="s">
        <v>201</v>
      </c>
      <c r="D38" s="7" t="s">
        <v>202</v>
      </c>
      <c r="E38" s="7" t="s">
        <v>43</v>
      </c>
      <c r="F38" s="7">
        <v>260</v>
      </c>
      <c r="G38" s="47">
        <v>244.64</v>
      </c>
      <c r="H38" s="9" t="s">
        <v>35</v>
      </c>
      <c r="I38" s="8">
        <v>63606.400000000001</v>
      </c>
      <c r="J38" s="8">
        <v>10</v>
      </c>
      <c r="K38" s="10">
        <v>63616.4</v>
      </c>
      <c r="L38" s="7">
        <v>260</v>
      </c>
      <c r="M38" s="39" t="s">
        <v>246</v>
      </c>
    </row>
    <row r="39" spans="1:13" ht="22.9" thickBot="1">
      <c r="A39" s="43">
        <v>46084</v>
      </c>
      <c r="B39" s="7" t="s">
        <v>30</v>
      </c>
      <c r="C39" s="7" t="s">
        <v>204</v>
      </c>
      <c r="D39" s="7" t="s">
        <v>247</v>
      </c>
      <c r="E39" s="7" t="s">
        <v>43</v>
      </c>
      <c r="F39" s="7">
        <v>235</v>
      </c>
      <c r="G39" s="47">
        <v>162.44999999999999</v>
      </c>
      <c r="H39" s="9" t="s">
        <v>35</v>
      </c>
      <c r="I39" s="8">
        <v>38175.75</v>
      </c>
      <c r="J39" s="8">
        <v>10</v>
      </c>
      <c r="K39" s="10">
        <v>38185.75</v>
      </c>
      <c r="L39" s="7">
        <v>235</v>
      </c>
      <c r="M39" s="39" t="s">
        <v>248</v>
      </c>
    </row>
    <row r="40" spans="1:13" ht="22.9" thickBot="1">
      <c r="A40" s="43">
        <v>46084</v>
      </c>
      <c r="B40" s="7" t="s">
        <v>30</v>
      </c>
      <c r="C40" s="7" t="s">
        <v>207</v>
      </c>
      <c r="D40" s="7" t="s">
        <v>208</v>
      </c>
      <c r="E40" s="7" t="s">
        <v>43</v>
      </c>
      <c r="F40" s="7">
        <v>570</v>
      </c>
      <c r="G40" s="47">
        <v>132.94999999999999</v>
      </c>
      <c r="H40" s="9" t="s">
        <v>35</v>
      </c>
      <c r="I40" s="8">
        <v>75781.5</v>
      </c>
      <c r="J40" s="8">
        <v>10</v>
      </c>
      <c r="K40" s="10">
        <v>75791.5</v>
      </c>
      <c r="L40" s="7">
        <v>570</v>
      </c>
      <c r="M40" s="39" t="s">
        <v>249</v>
      </c>
    </row>
    <row r="41" spans="1:13" ht="22.9" thickBot="1">
      <c r="A41" s="43">
        <v>46084</v>
      </c>
      <c r="B41" s="7" t="s">
        <v>30</v>
      </c>
      <c r="C41" s="7" t="s">
        <v>37</v>
      </c>
      <c r="D41" s="7" t="s">
        <v>38</v>
      </c>
      <c r="E41" s="7" t="s">
        <v>33</v>
      </c>
      <c r="F41" s="7">
        <v>800</v>
      </c>
      <c r="G41" s="47">
        <v>45.45</v>
      </c>
      <c r="H41" s="9" t="s">
        <v>35</v>
      </c>
      <c r="I41" s="8">
        <v>36360</v>
      </c>
      <c r="J41" s="8">
        <v>10</v>
      </c>
      <c r="K41" s="10">
        <v>36370</v>
      </c>
      <c r="L41" s="7">
        <v>800</v>
      </c>
      <c r="M41" s="39" t="s">
        <v>250</v>
      </c>
    </row>
    <row r="42" spans="1:13" ht="22.9" thickBot="1">
      <c r="A42" s="43">
        <v>46084</v>
      </c>
      <c r="B42" s="7" t="s">
        <v>30</v>
      </c>
      <c r="C42" s="7" t="s">
        <v>211</v>
      </c>
      <c r="D42" s="7" t="s">
        <v>251</v>
      </c>
      <c r="E42" s="7" t="s">
        <v>43</v>
      </c>
      <c r="F42" s="7">
        <v>230</v>
      </c>
      <c r="G42" s="47">
        <v>363.94</v>
      </c>
      <c r="H42" s="9" t="s">
        <v>35</v>
      </c>
      <c r="I42" s="8">
        <v>83706.2</v>
      </c>
      <c r="J42" s="8">
        <v>10</v>
      </c>
      <c r="K42" s="10">
        <v>83716.2</v>
      </c>
      <c r="L42" s="7">
        <v>230</v>
      </c>
      <c r="M42" s="39" t="s">
        <v>252</v>
      </c>
    </row>
    <row r="43" spans="1:13" ht="22.9" thickBot="1">
      <c r="A43" s="43">
        <v>46084</v>
      </c>
      <c r="B43" s="7" t="s">
        <v>122</v>
      </c>
      <c r="C43" s="7" t="s">
        <v>41</v>
      </c>
      <c r="D43" s="7" t="s">
        <v>42</v>
      </c>
      <c r="E43" s="7" t="s">
        <v>43</v>
      </c>
      <c r="F43" s="7">
        <v>95</v>
      </c>
      <c r="G43" s="47">
        <v>381.14</v>
      </c>
      <c r="H43" s="9" t="s">
        <v>35</v>
      </c>
      <c r="I43" s="8">
        <v>-36208.300000000003</v>
      </c>
      <c r="J43" s="8">
        <v>10</v>
      </c>
      <c r="K43" s="10">
        <v>-36198.300000000003</v>
      </c>
      <c r="L43" s="7">
        <v>15</v>
      </c>
      <c r="M43" s="39" t="s">
        <v>253</v>
      </c>
    </row>
    <row r="44" spans="1:13" ht="22.9" thickBot="1">
      <c r="A44" s="43">
        <v>46084</v>
      </c>
      <c r="B44" s="7" t="s">
        <v>30</v>
      </c>
      <c r="C44" s="7" t="s">
        <v>46</v>
      </c>
      <c r="D44" s="7" t="s">
        <v>47</v>
      </c>
      <c r="E44" s="7" t="s">
        <v>43</v>
      </c>
      <c r="F44" s="7">
        <v>388</v>
      </c>
      <c r="G44" s="47">
        <v>131.47999999999999</v>
      </c>
      <c r="H44" s="9" t="s">
        <v>35</v>
      </c>
      <c r="I44" s="8">
        <v>51014.239999999998</v>
      </c>
      <c r="J44" s="8">
        <v>10</v>
      </c>
      <c r="K44" s="10">
        <v>51024.24</v>
      </c>
      <c r="L44" s="7">
        <v>388</v>
      </c>
      <c r="M44" s="39" t="s">
        <v>254</v>
      </c>
    </row>
    <row r="45" spans="1:13" ht="22.9" thickBot="1">
      <c r="A45" s="43">
        <v>46084</v>
      </c>
      <c r="B45" s="7" t="s">
        <v>30</v>
      </c>
      <c r="C45" s="7" t="s">
        <v>142</v>
      </c>
      <c r="D45" s="7" t="s">
        <v>143</v>
      </c>
      <c r="E45" s="7" t="s">
        <v>43</v>
      </c>
      <c r="F45" s="7">
        <v>150</v>
      </c>
      <c r="G45" s="47">
        <v>306.82</v>
      </c>
      <c r="H45" s="9" t="s">
        <v>35</v>
      </c>
      <c r="I45" s="8">
        <v>46023</v>
      </c>
      <c r="J45" s="8">
        <v>10</v>
      </c>
      <c r="K45" s="10">
        <v>46033</v>
      </c>
      <c r="L45" s="7">
        <v>150</v>
      </c>
      <c r="M45" s="39" t="s">
        <v>255</v>
      </c>
    </row>
    <row r="46" spans="1:13" ht="22.9" thickBot="1">
      <c r="A46" s="43">
        <v>46084</v>
      </c>
      <c r="B46" s="7" t="s">
        <v>30</v>
      </c>
      <c r="C46" s="7" t="s">
        <v>50</v>
      </c>
      <c r="D46" s="7" t="s">
        <v>51</v>
      </c>
      <c r="E46" s="7" t="s">
        <v>43</v>
      </c>
      <c r="F46" s="7">
        <v>250</v>
      </c>
      <c r="G46" s="47">
        <v>200.87</v>
      </c>
      <c r="H46" s="9" t="s">
        <v>35</v>
      </c>
      <c r="I46" s="8">
        <v>50217.5</v>
      </c>
      <c r="J46" s="8">
        <v>10</v>
      </c>
      <c r="K46" s="10">
        <v>50227.5</v>
      </c>
      <c r="L46" s="7">
        <v>250</v>
      </c>
      <c r="M46" s="39" t="s">
        <v>256</v>
      </c>
    </row>
    <row r="47" spans="1:13" ht="22.9" thickBot="1">
      <c r="A47" s="43">
        <v>46084</v>
      </c>
      <c r="B47" s="7" t="s">
        <v>30</v>
      </c>
      <c r="C47" s="7" t="s">
        <v>62</v>
      </c>
      <c r="D47" s="7" t="s">
        <v>63</v>
      </c>
      <c r="E47" s="7" t="s">
        <v>43</v>
      </c>
      <c r="F47" s="7">
        <v>130</v>
      </c>
      <c r="G47" s="47">
        <v>302.22000000000003</v>
      </c>
      <c r="H47" s="9" t="s">
        <v>35</v>
      </c>
      <c r="I47" s="8">
        <v>39288.6</v>
      </c>
      <c r="J47" s="8">
        <v>10</v>
      </c>
      <c r="K47" s="10">
        <v>39298.6</v>
      </c>
      <c r="L47" s="7">
        <v>130</v>
      </c>
      <c r="M47" s="39" t="s">
        <v>257</v>
      </c>
    </row>
    <row r="48" spans="1:13" ht="22.9" thickBot="1">
      <c r="A48" s="43">
        <v>46084</v>
      </c>
      <c r="B48" s="7" t="s">
        <v>30</v>
      </c>
      <c r="C48" s="7" t="s">
        <v>220</v>
      </c>
      <c r="D48" s="7" t="s">
        <v>221</v>
      </c>
      <c r="E48" s="7" t="s">
        <v>43</v>
      </c>
      <c r="F48" s="7">
        <v>140</v>
      </c>
      <c r="G48" s="47">
        <v>329.44</v>
      </c>
      <c r="H48" s="9" t="s">
        <v>35</v>
      </c>
      <c r="I48" s="8">
        <v>46121.599999999999</v>
      </c>
      <c r="J48" s="8">
        <v>10</v>
      </c>
      <c r="K48" s="10">
        <v>46131.6</v>
      </c>
      <c r="L48" s="7">
        <v>140</v>
      </c>
      <c r="M48" s="39" t="s">
        <v>258</v>
      </c>
    </row>
    <row r="49" spans="1:13" ht="22.9" thickBot="1">
      <c r="A49" s="43">
        <v>46084</v>
      </c>
      <c r="B49" s="7" t="s">
        <v>30</v>
      </c>
      <c r="C49" s="7" t="s">
        <v>223</v>
      </c>
      <c r="D49" s="7" t="s">
        <v>224</v>
      </c>
      <c r="E49" s="7" t="s">
        <v>43</v>
      </c>
      <c r="F49" s="7">
        <v>800</v>
      </c>
      <c r="G49" s="47">
        <v>33.6</v>
      </c>
      <c r="H49" s="9" t="s">
        <v>35</v>
      </c>
      <c r="I49" s="8">
        <v>26880</v>
      </c>
      <c r="J49" s="8">
        <v>10</v>
      </c>
      <c r="K49" s="10">
        <v>26890</v>
      </c>
      <c r="L49" s="7">
        <v>800</v>
      </c>
      <c r="M49" s="39" t="s">
        <v>259</v>
      </c>
    </row>
    <row r="50" spans="1:13" ht="22.9" thickBot="1">
      <c r="A50" s="43">
        <v>46084</v>
      </c>
      <c r="B50" s="7" t="s">
        <v>30</v>
      </c>
      <c r="C50" s="7" t="s">
        <v>54</v>
      </c>
      <c r="D50" s="7" t="s">
        <v>55</v>
      </c>
      <c r="E50" s="7" t="s">
        <v>33</v>
      </c>
      <c r="F50" s="7">
        <v>60</v>
      </c>
      <c r="G50" s="47">
        <v>57.95</v>
      </c>
      <c r="H50" s="9" t="s">
        <v>35</v>
      </c>
      <c r="I50" s="8">
        <v>3477</v>
      </c>
      <c r="J50" s="8">
        <v>10</v>
      </c>
      <c r="K50" s="10">
        <v>3487</v>
      </c>
      <c r="L50" s="7">
        <v>60</v>
      </c>
      <c r="M50" s="39" t="s">
        <v>260</v>
      </c>
    </row>
    <row r="51" spans="1:13" ht="22.9" thickBot="1">
      <c r="A51" s="43">
        <v>46084</v>
      </c>
      <c r="B51" s="7" t="s">
        <v>30</v>
      </c>
      <c r="C51" s="7" t="s">
        <v>58</v>
      </c>
      <c r="D51" s="7" t="s">
        <v>59</v>
      </c>
      <c r="E51" s="7" t="s">
        <v>43</v>
      </c>
      <c r="F51" s="7">
        <v>75</v>
      </c>
      <c r="G51" s="47">
        <v>159.75</v>
      </c>
      <c r="H51" s="9" t="s">
        <v>35</v>
      </c>
      <c r="I51" s="8">
        <v>11981.25</v>
      </c>
      <c r="J51" s="8">
        <v>10</v>
      </c>
      <c r="K51" s="10">
        <v>11991.25</v>
      </c>
      <c r="L51" s="7">
        <v>75</v>
      </c>
      <c r="M51" s="39" t="s">
        <v>261</v>
      </c>
    </row>
    <row r="52" spans="1:13" ht="22.9" thickBot="1">
      <c r="A52" s="43">
        <v>46084</v>
      </c>
      <c r="B52" s="7" t="s">
        <v>110</v>
      </c>
      <c r="C52" s="7" t="s">
        <v>220</v>
      </c>
      <c r="D52" s="7" t="s">
        <v>221</v>
      </c>
      <c r="E52" s="7" t="s">
        <v>43</v>
      </c>
      <c r="F52" s="7">
        <v>140</v>
      </c>
      <c r="G52" s="47">
        <v>329.81</v>
      </c>
      <c r="H52" s="9" t="s">
        <v>35</v>
      </c>
      <c r="I52" s="8">
        <v>-46173.4</v>
      </c>
      <c r="J52" s="8">
        <v>10</v>
      </c>
      <c r="K52" s="10">
        <v>-46163.4</v>
      </c>
      <c r="L52" s="7">
        <v>0</v>
      </c>
      <c r="M52" s="39" t="s">
        <v>262</v>
      </c>
    </row>
    <row r="53" spans="1:13" ht="22.9" thickBot="1">
      <c r="A53" s="43">
        <v>46085</v>
      </c>
      <c r="B53" s="7" t="s">
        <v>110</v>
      </c>
      <c r="C53" s="7" t="s">
        <v>66</v>
      </c>
      <c r="D53" s="7" t="s">
        <v>67</v>
      </c>
      <c r="E53" s="7" t="s">
        <v>43</v>
      </c>
      <c r="F53" s="7">
        <v>100</v>
      </c>
      <c r="G53" s="47">
        <v>654.17999999999995</v>
      </c>
      <c r="H53" s="9" t="s">
        <v>35</v>
      </c>
      <c r="I53" s="8">
        <v>-65418</v>
      </c>
      <c r="J53" s="8">
        <v>10</v>
      </c>
      <c r="K53" s="10">
        <v>-65408</v>
      </c>
      <c r="L53" s="7">
        <v>0</v>
      </c>
      <c r="M53" s="39" t="s">
        <v>263</v>
      </c>
    </row>
    <row r="54" spans="1:13" ht="22.9" thickBot="1">
      <c r="A54" s="43">
        <v>46090</v>
      </c>
      <c r="B54" s="7" t="s">
        <v>30</v>
      </c>
      <c r="C54" s="7" t="s">
        <v>62</v>
      </c>
      <c r="D54" s="7" t="s">
        <v>63</v>
      </c>
      <c r="E54" s="7" t="s">
        <v>43</v>
      </c>
      <c r="F54" s="7">
        <v>130</v>
      </c>
      <c r="G54" s="47">
        <v>0.21</v>
      </c>
      <c r="H54" s="9" t="s">
        <v>35</v>
      </c>
      <c r="I54" s="8">
        <v>27.3</v>
      </c>
      <c r="J54" s="8">
        <v>0</v>
      </c>
      <c r="K54" s="10">
        <v>27.3</v>
      </c>
      <c r="L54" s="7">
        <v>130</v>
      </c>
      <c r="M54" s="39" t="s">
        <v>264</v>
      </c>
    </row>
    <row r="55" spans="1:13" ht="22.9" thickBot="1">
      <c r="A55" s="43">
        <v>46093</v>
      </c>
      <c r="B55" s="7" t="s">
        <v>110</v>
      </c>
      <c r="C55" s="7" t="s">
        <v>207</v>
      </c>
      <c r="D55" s="7" t="s">
        <v>208</v>
      </c>
      <c r="E55" s="7" t="s">
        <v>43</v>
      </c>
      <c r="F55" s="7">
        <v>570</v>
      </c>
      <c r="G55" s="47">
        <v>124.61</v>
      </c>
      <c r="H55" s="9" t="s">
        <v>35</v>
      </c>
      <c r="I55" s="8">
        <v>-71027.7</v>
      </c>
      <c r="J55" s="8">
        <v>10</v>
      </c>
      <c r="K55" s="10">
        <v>-71017.7</v>
      </c>
      <c r="L55" s="7">
        <v>0</v>
      </c>
      <c r="M55" s="39" t="s">
        <v>265</v>
      </c>
    </row>
    <row r="56" spans="1:13" ht="22.9" thickBot="1">
      <c r="A56" s="43">
        <v>46093</v>
      </c>
      <c r="B56" s="7" t="s">
        <v>110</v>
      </c>
      <c r="C56" s="7" t="s">
        <v>142</v>
      </c>
      <c r="D56" s="7" t="s">
        <v>143</v>
      </c>
      <c r="E56" s="7" t="s">
        <v>43</v>
      </c>
      <c r="F56" s="7">
        <v>150</v>
      </c>
      <c r="G56" s="47">
        <v>281.04000000000002</v>
      </c>
      <c r="H56" s="9" t="s">
        <v>35</v>
      </c>
      <c r="I56" s="8">
        <v>-42156</v>
      </c>
      <c r="J56" s="8">
        <v>10</v>
      </c>
      <c r="K56" s="10">
        <v>-42146</v>
      </c>
      <c r="L56" s="7">
        <v>0</v>
      </c>
      <c r="M56" s="39" t="s">
        <v>266</v>
      </c>
    </row>
    <row r="57" spans="1:13" ht="22.9" thickBot="1">
      <c r="A57" s="43">
        <v>46093</v>
      </c>
      <c r="B57" s="7" t="s">
        <v>122</v>
      </c>
      <c r="C57" s="7" t="s">
        <v>31</v>
      </c>
      <c r="D57" s="7" t="s">
        <v>32</v>
      </c>
      <c r="E57" s="7" t="s">
        <v>33</v>
      </c>
      <c r="F57" s="7">
        <v>435</v>
      </c>
      <c r="G57" s="47">
        <v>84.58</v>
      </c>
      <c r="H57" s="9" t="s">
        <v>35</v>
      </c>
      <c r="I57" s="8">
        <v>-36792.300000000003</v>
      </c>
      <c r="J57" s="8">
        <v>10</v>
      </c>
      <c r="K57" s="10">
        <v>-36782.300000000003</v>
      </c>
      <c r="L57" s="7">
        <v>440</v>
      </c>
      <c r="M57" s="39" t="s">
        <v>267</v>
      </c>
    </row>
    <row r="58" spans="1:13" ht="22.9" thickBot="1">
      <c r="A58" s="43">
        <v>46094</v>
      </c>
      <c r="B58" s="7" t="s">
        <v>133</v>
      </c>
      <c r="C58" s="7" t="s">
        <v>66</v>
      </c>
      <c r="D58" s="7" t="s">
        <v>67</v>
      </c>
      <c r="E58" s="7" t="s">
        <v>43</v>
      </c>
      <c r="F58" s="7">
        <v>120</v>
      </c>
      <c r="G58" s="47">
        <v>651.62</v>
      </c>
      <c r="H58" s="9" t="s">
        <v>35</v>
      </c>
      <c r="I58" s="8">
        <v>78194.399999999994</v>
      </c>
      <c r="J58" s="8">
        <v>10</v>
      </c>
      <c r="K58" s="10">
        <v>78204.399999999994</v>
      </c>
      <c r="L58" s="7">
        <v>120</v>
      </c>
      <c r="M58" s="39" t="s">
        <v>268</v>
      </c>
    </row>
    <row r="59" spans="1:13" ht="22.9" thickBot="1">
      <c r="A59" s="43">
        <v>46094</v>
      </c>
      <c r="B59" s="7" t="s">
        <v>133</v>
      </c>
      <c r="C59" s="7" t="s">
        <v>269</v>
      </c>
      <c r="D59" s="7" t="s">
        <v>270</v>
      </c>
      <c r="E59" s="7" t="s">
        <v>43</v>
      </c>
      <c r="F59" s="7">
        <v>610</v>
      </c>
      <c r="G59" s="47">
        <v>116.98</v>
      </c>
      <c r="H59" s="9" t="s">
        <v>35</v>
      </c>
      <c r="I59" s="8">
        <v>71357.8</v>
      </c>
      <c r="J59" s="8">
        <v>10</v>
      </c>
      <c r="K59" s="10">
        <v>71367.8</v>
      </c>
      <c r="L59" s="7">
        <v>610</v>
      </c>
      <c r="M59" s="39" t="s">
        <v>271</v>
      </c>
    </row>
    <row r="60" spans="1:13" ht="22.9" thickBot="1">
      <c r="A60" s="43">
        <v>46097</v>
      </c>
      <c r="B60" s="7" t="s">
        <v>133</v>
      </c>
      <c r="C60" s="7" t="s">
        <v>70</v>
      </c>
      <c r="D60" s="7" t="s">
        <v>71</v>
      </c>
      <c r="E60" s="7" t="s">
        <v>33</v>
      </c>
      <c r="F60" s="7">
        <v>100</v>
      </c>
      <c r="G60" s="47">
        <v>231.91</v>
      </c>
      <c r="H60" s="9" t="s">
        <v>35</v>
      </c>
      <c r="I60" s="8">
        <v>23191</v>
      </c>
      <c r="J60" s="8">
        <v>10</v>
      </c>
      <c r="K60" s="10">
        <v>23201</v>
      </c>
      <c r="L60" s="7">
        <v>100</v>
      </c>
      <c r="M60" s="39" t="s">
        <v>272</v>
      </c>
    </row>
    <row r="61" spans="1:13" ht="22.9" thickBot="1">
      <c r="A61" s="43">
        <v>46097</v>
      </c>
      <c r="B61" s="7" t="s">
        <v>133</v>
      </c>
      <c r="C61" s="7" t="s">
        <v>273</v>
      </c>
      <c r="D61" s="7" t="s">
        <v>274</v>
      </c>
      <c r="E61" s="7" t="s">
        <v>43</v>
      </c>
      <c r="F61" s="7">
        <v>135</v>
      </c>
      <c r="G61" s="47">
        <v>124.8</v>
      </c>
      <c r="H61" s="9" t="s">
        <v>35</v>
      </c>
      <c r="I61" s="8">
        <v>16848</v>
      </c>
      <c r="J61" s="8">
        <v>10</v>
      </c>
      <c r="K61" s="10">
        <v>16858</v>
      </c>
      <c r="L61" s="7">
        <v>135</v>
      </c>
      <c r="M61" s="39" t="s">
        <v>275</v>
      </c>
    </row>
    <row r="62" spans="1:13" ht="22.9" thickBot="1">
      <c r="A62" s="43">
        <v>46097</v>
      </c>
      <c r="B62" s="7" t="s">
        <v>133</v>
      </c>
      <c r="C62" s="7" t="s">
        <v>74</v>
      </c>
      <c r="D62" s="7" t="s">
        <v>75</v>
      </c>
      <c r="E62" s="7" t="s">
        <v>43</v>
      </c>
      <c r="F62" s="7">
        <v>274</v>
      </c>
      <c r="G62" s="47">
        <v>184.04</v>
      </c>
      <c r="H62" s="9" t="s">
        <v>35</v>
      </c>
      <c r="I62" s="8">
        <v>50426.96</v>
      </c>
      <c r="J62" s="8">
        <v>10</v>
      </c>
      <c r="K62" s="10">
        <v>50436.959999999999</v>
      </c>
      <c r="L62" s="7">
        <v>274</v>
      </c>
      <c r="M62" s="39" t="s">
        <v>276</v>
      </c>
    </row>
    <row r="63" spans="1:13" ht="22.9" thickBot="1">
      <c r="A63" s="43">
        <v>46097</v>
      </c>
      <c r="B63" s="7" t="s">
        <v>133</v>
      </c>
      <c r="C63" s="7" t="s">
        <v>78</v>
      </c>
      <c r="D63" s="7" t="s">
        <v>79</v>
      </c>
      <c r="E63" s="7" t="s">
        <v>43</v>
      </c>
      <c r="F63" s="7">
        <v>161</v>
      </c>
      <c r="G63" s="47">
        <v>155.76</v>
      </c>
      <c r="H63" s="9" t="s">
        <v>35</v>
      </c>
      <c r="I63" s="8">
        <v>25077.360000000001</v>
      </c>
      <c r="J63" s="8">
        <v>10</v>
      </c>
      <c r="K63" s="10">
        <v>25087.360000000001</v>
      </c>
      <c r="L63" s="7">
        <v>161</v>
      </c>
      <c r="M63" s="39" t="s">
        <v>277</v>
      </c>
    </row>
    <row r="64" spans="1:13" ht="22.9" thickBot="1">
      <c r="A64" s="43">
        <v>46097</v>
      </c>
      <c r="B64" s="7" t="s">
        <v>133</v>
      </c>
      <c r="C64" s="7" t="s">
        <v>82</v>
      </c>
      <c r="D64" s="7" t="s">
        <v>83</v>
      </c>
      <c r="E64" s="7" t="s">
        <v>33</v>
      </c>
      <c r="F64" s="7">
        <v>120</v>
      </c>
      <c r="G64" s="47">
        <v>167.12</v>
      </c>
      <c r="H64" s="9" t="s">
        <v>35</v>
      </c>
      <c r="I64" s="8">
        <v>20054.400000000001</v>
      </c>
      <c r="J64" s="8">
        <v>10</v>
      </c>
      <c r="K64" s="10">
        <v>20064.400000000001</v>
      </c>
      <c r="L64" s="7">
        <v>120</v>
      </c>
      <c r="M64" s="39" t="s">
        <v>278</v>
      </c>
    </row>
    <row r="65" spans="1:13" ht="22.9" thickBot="1">
      <c r="A65" s="43">
        <v>46097</v>
      </c>
      <c r="B65" s="7" t="s">
        <v>133</v>
      </c>
      <c r="C65" s="7" t="s">
        <v>86</v>
      </c>
      <c r="D65" s="7" t="s">
        <v>87</v>
      </c>
      <c r="E65" s="7" t="s">
        <v>43</v>
      </c>
      <c r="F65" s="7">
        <v>150</v>
      </c>
      <c r="G65" s="47">
        <v>126.69499999999999</v>
      </c>
      <c r="H65" s="9" t="s">
        <v>35</v>
      </c>
      <c r="I65" s="8">
        <v>19004.25</v>
      </c>
      <c r="J65" s="8">
        <v>10</v>
      </c>
      <c r="K65" s="10">
        <v>19014.25</v>
      </c>
      <c r="L65" s="7">
        <v>150</v>
      </c>
      <c r="M65" s="39" t="s">
        <v>279</v>
      </c>
    </row>
    <row r="66" spans="1:13" ht="22.9" thickBot="1">
      <c r="A66" s="58"/>
      <c r="B66" s="59"/>
      <c r="C66" s="59"/>
      <c r="D66" s="59"/>
      <c r="E66" s="59"/>
      <c r="F66" s="59"/>
      <c r="G66" s="60"/>
      <c r="H66" s="61"/>
      <c r="I66" s="62"/>
      <c r="J66" s="62"/>
      <c r="K66" s="63"/>
      <c r="L66" s="59"/>
      <c r="M66" s="64"/>
    </row>
    <row r="67" spans="1:13" ht="22.9" thickBot="1">
      <c r="A67" s="43">
        <v>46084</v>
      </c>
      <c r="B67" s="7" t="s">
        <v>30</v>
      </c>
      <c r="C67" s="7" t="s">
        <v>134</v>
      </c>
      <c r="D67" s="7" t="s">
        <v>135</v>
      </c>
      <c r="E67" s="7" t="s">
        <v>33</v>
      </c>
      <c r="F67" s="7">
        <v>295</v>
      </c>
      <c r="G67" s="47">
        <v>684.89</v>
      </c>
      <c r="H67" s="56" t="s">
        <v>35</v>
      </c>
      <c r="I67" s="8" t="e">
        <f>TradingLogTable3[[#This Row],[Quantity (positive number)]]*TradingLogTable3[[#This Row],[Price per Unit]]</f>
        <v>#VALUE!</v>
      </c>
      <c r="J67" s="8">
        <v>10</v>
      </c>
      <c r="K67" s="10" t="e">
        <f>I67+J67</f>
        <v>#VALUE!</v>
      </c>
      <c r="L67" s="7">
        <v>295</v>
      </c>
      <c r="M67" s="39" t="s">
        <v>244</v>
      </c>
    </row>
    <row r="68" spans="1:13" ht="22.9" thickBot="1">
      <c r="A68" s="43">
        <v>46084</v>
      </c>
      <c r="B68" s="7" t="s">
        <v>30</v>
      </c>
      <c r="C68" s="7" t="s">
        <v>31</v>
      </c>
      <c r="D68" s="7" t="s">
        <v>32</v>
      </c>
      <c r="E68" s="7" t="s">
        <v>33</v>
      </c>
      <c r="F68" s="7">
        <v>875</v>
      </c>
      <c r="G68" s="47">
        <v>89.52</v>
      </c>
      <c r="H68" s="56" t="s">
        <v>35</v>
      </c>
      <c r="I68" s="8">
        <v>78330</v>
      </c>
      <c r="J68" s="8">
        <v>10</v>
      </c>
      <c r="K68" s="10">
        <v>78340</v>
      </c>
      <c r="L68" s="7">
        <v>875</v>
      </c>
      <c r="M68" s="39" t="s">
        <v>245</v>
      </c>
    </row>
    <row r="69" spans="1:13" ht="22.9" thickBot="1">
      <c r="A69" s="43">
        <v>46084</v>
      </c>
      <c r="B69" s="7" t="s">
        <v>30</v>
      </c>
      <c r="C69" s="7" t="s">
        <v>201</v>
      </c>
      <c r="D69" s="7" t="s">
        <v>202</v>
      </c>
      <c r="E69" s="7" t="s">
        <v>43</v>
      </c>
      <c r="F69" s="7">
        <v>260</v>
      </c>
      <c r="G69" s="47">
        <v>244.64</v>
      </c>
      <c r="H69" s="56" t="s">
        <v>35</v>
      </c>
      <c r="I69" s="8">
        <v>63606.400000000001</v>
      </c>
      <c r="J69" s="8">
        <v>10</v>
      </c>
      <c r="K69" s="10">
        <v>63616.4</v>
      </c>
      <c r="L69" s="7">
        <v>260</v>
      </c>
      <c r="M69" s="39" t="s">
        <v>246</v>
      </c>
    </row>
    <row r="70" spans="1:13" ht="22.9" thickBot="1">
      <c r="A70" s="43">
        <v>46084</v>
      </c>
      <c r="B70" s="7" t="s">
        <v>30</v>
      </c>
      <c r="C70" s="7" t="s">
        <v>204</v>
      </c>
      <c r="D70" s="7" t="s">
        <v>247</v>
      </c>
      <c r="E70" s="7" t="s">
        <v>43</v>
      </c>
      <c r="F70" s="7">
        <v>235</v>
      </c>
      <c r="G70" s="47">
        <v>162.44999999999999</v>
      </c>
      <c r="H70" s="56" t="s">
        <v>35</v>
      </c>
      <c r="I70" s="8">
        <v>38175.75</v>
      </c>
      <c r="J70" s="8">
        <v>10</v>
      </c>
      <c r="K70" s="10">
        <v>38185.75</v>
      </c>
      <c r="L70" s="7">
        <v>235</v>
      </c>
      <c r="M70" s="39" t="s">
        <v>248</v>
      </c>
    </row>
    <row r="71" spans="1:13" ht="22.9" thickBot="1">
      <c r="A71" s="43">
        <v>46084</v>
      </c>
      <c r="B71" s="7" t="s">
        <v>30</v>
      </c>
      <c r="C71" s="7" t="s">
        <v>207</v>
      </c>
      <c r="D71" s="7" t="s">
        <v>208</v>
      </c>
      <c r="E71" s="7" t="s">
        <v>43</v>
      </c>
      <c r="F71" s="7">
        <v>570</v>
      </c>
      <c r="G71" s="47">
        <v>132.94999999999999</v>
      </c>
      <c r="H71" s="56" t="s">
        <v>35</v>
      </c>
      <c r="I71" s="8">
        <v>75781.5</v>
      </c>
      <c r="J71" s="8">
        <v>10</v>
      </c>
      <c r="K71" s="10">
        <v>75791.5</v>
      </c>
      <c r="L71" s="7">
        <v>570</v>
      </c>
      <c r="M71" s="39" t="s">
        <v>249</v>
      </c>
    </row>
    <row r="72" spans="1:13" ht="22.9" thickBot="1">
      <c r="A72" s="43">
        <v>46084</v>
      </c>
      <c r="B72" s="7" t="s">
        <v>30</v>
      </c>
      <c r="C72" s="7" t="s">
        <v>37</v>
      </c>
      <c r="D72" s="7" t="s">
        <v>38</v>
      </c>
      <c r="E72" s="7" t="s">
        <v>33</v>
      </c>
      <c r="F72" s="7">
        <v>800</v>
      </c>
      <c r="G72" s="47">
        <v>45.45</v>
      </c>
      <c r="H72" s="56" t="s">
        <v>35</v>
      </c>
      <c r="I72" s="8">
        <v>36360</v>
      </c>
      <c r="J72" s="8">
        <v>10</v>
      </c>
      <c r="K72" s="10">
        <v>36370</v>
      </c>
      <c r="L72" s="7">
        <v>800</v>
      </c>
      <c r="M72" s="39" t="s">
        <v>250</v>
      </c>
    </row>
    <row r="73" spans="1:13" ht="22.9" thickBot="1">
      <c r="A73" s="43">
        <v>46084</v>
      </c>
      <c r="B73" s="7" t="s">
        <v>30</v>
      </c>
      <c r="C73" s="7" t="s">
        <v>211</v>
      </c>
      <c r="D73" s="7" t="s">
        <v>251</v>
      </c>
      <c r="E73" s="7" t="s">
        <v>43</v>
      </c>
      <c r="F73" s="7">
        <v>230</v>
      </c>
      <c r="G73" s="47">
        <v>363.94</v>
      </c>
      <c r="H73" s="56" t="s">
        <v>35</v>
      </c>
      <c r="I73" s="8">
        <v>83706.2</v>
      </c>
      <c r="J73" s="8">
        <v>10</v>
      </c>
      <c r="K73" s="10">
        <v>83716.2</v>
      </c>
      <c r="L73" s="7">
        <v>230</v>
      </c>
      <c r="M73" s="39" t="s">
        <v>252</v>
      </c>
    </row>
    <row r="74" spans="1:13" ht="22.9" thickBot="1">
      <c r="A74" s="43">
        <v>46084</v>
      </c>
      <c r="B74" s="7" t="s">
        <v>122</v>
      </c>
      <c r="C74" s="7" t="s">
        <v>41</v>
      </c>
      <c r="D74" s="7" t="s">
        <v>42</v>
      </c>
      <c r="E74" s="7" t="s">
        <v>43</v>
      </c>
      <c r="F74" s="7">
        <v>95</v>
      </c>
      <c r="G74" s="47">
        <v>381.14</v>
      </c>
      <c r="H74" s="56" t="s">
        <v>35</v>
      </c>
      <c r="I74" s="8">
        <v>-36208.300000000003</v>
      </c>
      <c r="J74" s="8">
        <v>10</v>
      </c>
      <c r="K74" s="10">
        <v>-36198.300000000003</v>
      </c>
      <c r="L74" s="7">
        <v>15</v>
      </c>
      <c r="M74" s="39" t="s">
        <v>253</v>
      </c>
    </row>
    <row r="75" spans="1:13" ht="22.9" thickBot="1">
      <c r="A75" s="43">
        <v>46084</v>
      </c>
      <c r="B75" s="7" t="s">
        <v>30</v>
      </c>
      <c r="C75" s="7" t="s">
        <v>46</v>
      </c>
      <c r="D75" s="7" t="s">
        <v>47</v>
      </c>
      <c r="E75" s="7" t="s">
        <v>43</v>
      </c>
      <c r="F75" s="7">
        <v>388</v>
      </c>
      <c r="G75" s="47">
        <v>131.47999999999999</v>
      </c>
      <c r="H75" s="56" t="s">
        <v>35</v>
      </c>
      <c r="I75" s="8">
        <v>51014.239999999998</v>
      </c>
      <c r="J75" s="8">
        <v>10</v>
      </c>
      <c r="K75" s="10">
        <v>51024.24</v>
      </c>
      <c r="L75" s="7">
        <v>388</v>
      </c>
      <c r="M75" s="39" t="s">
        <v>254</v>
      </c>
    </row>
    <row r="76" spans="1:13" ht="22.9" thickBot="1">
      <c r="A76" s="43">
        <v>46084</v>
      </c>
      <c r="B76" s="7" t="s">
        <v>30</v>
      </c>
      <c r="C76" s="7" t="s">
        <v>142</v>
      </c>
      <c r="D76" s="7" t="s">
        <v>143</v>
      </c>
      <c r="E76" s="7" t="s">
        <v>43</v>
      </c>
      <c r="F76" s="7">
        <v>150</v>
      </c>
      <c r="G76" s="47">
        <v>306.82</v>
      </c>
      <c r="H76" s="56" t="s">
        <v>35</v>
      </c>
      <c r="I76" s="8">
        <v>46023</v>
      </c>
      <c r="J76" s="8">
        <v>10</v>
      </c>
      <c r="K76" s="10">
        <v>46033</v>
      </c>
      <c r="L76" s="7">
        <v>150</v>
      </c>
      <c r="M76" s="39" t="s">
        <v>255</v>
      </c>
    </row>
    <row r="77" spans="1:13" ht="22.9" thickBot="1">
      <c r="A77" s="43">
        <v>46084</v>
      </c>
      <c r="B77" s="7" t="s">
        <v>30</v>
      </c>
      <c r="C77" s="7" t="s">
        <v>50</v>
      </c>
      <c r="D77" s="7" t="s">
        <v>51</v>
      </c>
      <c r="E77" s="7" t="s">
        <v>43</v>
      </c>
      <c r="F77" s="7">
        <v>250</v>
      </c>
      <c r="G77" s="47">
        <v>200.87</v>
      </c>
      <c r="H77" s="56" t="s">
        <v>35</v>
      </c>
      <c r="I77" s="8">
        <v>50217.5</v>
      </c>
      <c r="J77" s="8">
        <v>10</v>
      </c>
      <c r="K77" s="10">
        <v>50227.5</v>
      </c>
      <c r="L77" s="7">
        <v>250</v>
      </c>
      <c r="M77" s="39" t="s">
        <v>256</v>
      </c>
    </row>
    <row r="78" spans="1:13" ht="22.9" thickBot="1">
      <c r="A78" s="43">
        <v>46084</v>
      </c>
      <c r="B78" s="7" t="s">
        <v>30</v>
      </c>
      <c r="C78" s="7" t="s">
        <v>62</v>
      </c>
      <c r="D78" s="7" t="s">
        <v>63</v>
      </c>
      <c r="E78" s="7" t="s">
        <v>43</v>
      </c>
      <c r="F78" s="7">
        <v>130</v>
      </c>
      <c r="G78" s="47">
        <v>302.22000000000003</v>
      </c>
      <c r="H78" s="56" t="s">
        <v>35</v>
      </c>
      <c r="I78" s="8">
        <v>39288.6</v>
      </c>
      <c r="J78" s="8">
        <v>10</v>
      </c>
      <c r="K78" s="10">
        <v>39298.6</v>
      </c>
      <c r="L78" s="7">
        <v>130</v>
      </c>
      <c r="M78" s="39" t="s">
        <v>257</v>
      </c>
    </row>
    <row r="79" spans="1:13" ht="22.9" thickBot="1">
      <c r="A79" s="43">
        <v>46084</v>
      </c>
      <c r="B79" s="7" t="s">
        <v>30</v>
      </c>
      <c r="C79" s="7" t="s">
        <v>220</v>
      </c>
      <c r="D79" s="7" t="s">
        <v>221</v>
      </c>
      <c r="E79" s="7" t="s">
        <v>43</v>
      </c>
      <c r="F79" s="7">
        <v>140</v>
      </c>
      <c r="G79" s="47">
        <v>329.44</v>
      </c>
      <c r="H79" s="56" t="s">
        <v>35</v>
      </c>
      <c r="I79" s="8">
        <v>46121.599999999999</v>
      </c>
      <c r="J79" s="8">
        <v>10</v>
      </c>
      <c r="K79" s="10">
        <v>46131.6</v>
      </c>
      <c r="L79" s="7">
        <v>140</v>
      </c>
      <c r="M79" s="39" t="s">
        <v>258</v>
      </c>
    </row>
    <row r="80" spans="1:13" ht="22.9" thickBot="1">
      <c r="A80" s="43">
        <v>46084</v>
      </c>
      <c r="B80" s="7" t="s">
        <v>30</v>
      </c>
      <c r="C80" s="7" t="s">
        <v>223</v>
      </c>
      <c r="D80" s="7" t="s">
        <v>224</v>
      </c>
      <c r="E80" s="7" t="s">
        <v>43</v>
      </c>
      <c r="F80" s="7">
        <v>800</v>
      </c>
      <c r="G80" s="47">
        <v>33.6</v>
      </c>
      <c r="H80" s="56" t="s">
        <v>35</v>
      </c>
      <c r="I80" s="8">
        <v>26880</v>
      </c>
      <c r="J80" s="8">
        <v>10</v>
      </c>
      <c r="K80" s="10">
        <v>26890</v>
      </c>
      <c r="L80" s="7">
        <v>800</v>
      </c>
      <c r="M80" s="39" t="s">
        <v>259</v>
      </c>
    </row>
    <row r="81" spans="1:13" ht="22.9" thickBot="1">
      <c r="A81" s="43">
        <v>46084</v>
      </c>
      <c r="B81" s="7" t="s">
        <v>30</v>
      </c>
      <c r="C81" s="7" t="s">
        <v>54</v>
      </c>
      <c r="D81" s="7" t="s">
        <v>55</v>
      </c>
      <c r="E81" s="7" t="s">
        <v>33</v>
      </c>
      <c r="F81" s="7">
        <v>60</v>
      </c>
      <c r="G81" s="47">
        <v>57.95</v>
      </c>
      <c r="H81" s="56" t="s">
        <v>35</v>
      </c>
      <c r="I81" s="8">
        <v>3477</v>
      </c>
      <c r="J81" s="8">
        <v>10</v>
      </c>
      <c r="K81" s="10">
        <v>3487</v>
      </c>
      <c r="L81" s="7">
        <v>60</v>
      </c>
      <c r="M81" s="39" t="s">
        <v>260</v>
      </c>
    </row>
    <row r="82" spans="1:13" ht="22.9" thickBot="1">
      <c r="A82" s="43">
        <v>46084</v>
      </c>
      <c r="B82" s="7" t="s">
        <v>30</v>
      </c>
      <c r="C82" s="7" t="s">
        <v>58</v>
      </c>
      <c r="D82" s="7" t="s">
        <v>59</v>
      </c>
      <c r="E82" s="7" t="s">
        <v>43</v>
      </c>
      <c r="F82" s="7">
        <v>75</v>
      </c>
      <c r="G82" s="47">
        <v>159.75</v>
      </c>
      <c r="H82" s="56" t="s">
        <v>35</v>
      </c>
      <c r="I82" s="8">
        <v>11981.25</v>
      </c>
      <c r="J82" s="8">
        <v>10</v>
      </c>
      <c r="K82" s="10">
        <v>11991.25</v>
      </c>
      <c r="L82" s="7">
        <v>75</v>
      </c>
      <c r="M82" s="39" t="s">
        <v>261</v>
      </c>
    </row>
    <row r="83" spans="1:13" ht="22.9" thickBot="1">
      <c r="A83" s="43">
        <v>46084</v>
      </c>
      <c r="B83" s="7" t="s">
        <v>110</v>
      </c>
      <c r="C83" s="7" t="s">
        <v>220</v>
      </c>
      <c r="D83" s="7" t="s">
        <v>221</v>
      </c>
      <c r="E83" s="7" t="s">
        <v>43</v>
      </c>
      <c r="F83" s="7">
        <v>140</v>
      </c>
      <c r="G83" s="47">
        <v>329.81</v>
      </c>
      <c r="H83" s="56" t="s">
        <v>35</v>
      </c>
      <c r="I83" s="8">
        <v>-46173.4</v>
      </c>
      <c r="J83" s="8">
        <v>10</v>
      </c>
      <c r="K83" s="10">
        <v>-46163.4</v>
      </c>
      <c r="L83" s="7">
        <v>0</v>
      </c>
      <c r="M83" s="39" t="s">
        <v>262</v>
      </c>
    </row>
    <row r="84" spans="1:13" ht="22.9" thickBot="1">
      <c r="A84" s="43">
        <v>46085</v>
      </c>
      <c r="B84" s="7" t="s">
        <v>110</v>
      </c>
      <c r="C84" s="7" t="s">
        <v>66</v>
      </c>
      <c r="D84" s="7" t="s">
        <v>67</v>
      </c>
      <c r="E84" s="7" t="s">
        <v>43</v>
      </c>
      <c r="F84" s="7">
        <v>100</v>
      </c>
      <c r="G84" s="47">
        <v>654.17999999999995</v>
      </c>
      <c r="H84" s="56" t="s">
        <v>35</v>
      </c>
      <c r="I84" s="8">
        <v>-65418</v>
      </c>
      <c r="J84" s="8">
        <v>10</v>
      </c>
      <c r="K84" s="10">
        <v>-65408</v>
      </c>
      <c r="L84" s="7">
        <v>0</v>
      </c>
      <c r="M84" s="39" t="s">
        <v>263</v>
      </c>
    </row>
    <row r="85" spans="1:13" ht="22.9" thickBot="1">
      <c r="A85" s="43">
        <v>46090</v>
      </c>
      <c r="B85" s="7" t="s">
        <v>30</v>
      </c>
      <c r="C85" s="7" t="s">
        <v>62</v>
      </c>
      <c r="D85" s="7" t="s">
        <v>63</v>
      </c>
      <c r="E85" s="7" t="s">
        <v>43</v>
      </c>
      <c r="F85" s="7">
        <v>130</v>
      </c>
      <c r="G85" s="47">
        <v>0.21</v>
      </c>
      <c r="H85" s="56" t="s">
        <v>35</v>
      </c>
      <c r="I85" s="8">
        <v>27.3</v>
      </c>
      <c r="J85" s="8">
        <v>0</v>
      </c>
      <c r="K85" s="10">
        <v>27.3</v>
      </c>
      <c r="L85" s="7">
        <v>130</v>
      </c>
      <c r="M85" s="39" t="s">
        <v>264</v>
      </c>
    </row>
    <row r="86" spans="1:13" ht="22.9" thickBot="1">
      <c r="A86" s="43">
        <v>46093</v>
      </c>
      <c r="B86" s="7" t="s">
        <v>110</v>
      </c>
      <c r="C86" s="7" t="s">
        <v>207</v>
      </c>
      <c r="D86" s="7" t="s">
        <v>208</v>
      </c>
      <c r="E86" s="7" t="s">
        <v>43</v>
      </c>
      <c r="F86" s="7">
        <v>570</v>
      </c>
      <c r="G86" s="47">
        <v>124.61</v>
      </c>
      <c r="H86" s="56" t="s">
        <v>35</v>
      </c>
      <c r="I86" s="8">
        <v>-71027.7</v>
      </c>
      <c r="J86" s="8">
        <v>10</v>
      </c>
      <c r="K86" s="10">
        <v>-71017.7</v>
      </c>
      <c r="L86" s="7">
        <v>0</v>
      </c>
      <c r="M86" s="39" t="s">
        <v>265</v>
      </c>
    </row>
    <row r="87" spans="1:13" ht="22.9" thickBot="1">
      <c r="A87" s="43">
        <v>46093</v>
      </c>
      <c r="B87" s="7" t="s">
        <v>110</v>
      </c>
      <c r="C87" s="7" t="s">
        <v>142</v>
      </c>
      <c r="D87" s="7" t="s">
        <v>143</v>
      </c>
      <c r="E87" s="7" t="s">
        <v>43</v>
      </c>
      <c r="F87" s="7">
        <v>150</v>
      </c>
      <c r="G87" s="47">
        <v>281.04000000000002</v>
      </c>
      <c r="H87" s="56" t="s">
        <v>35</v>
      </c>
      <c r="I87" s="8">
        <v>-42156</v>
      </c>
      <c r="J87" s="8">
        <v>10</v>
      </c>
      <c r="K87" s="10">
        <v>-42146</v>
      </c>
      <c r="L87" s="7">
        <v>0</v>
      </c>
      <c r="M87" s="39" t="s">
        <v>266</v>
      </c>
    </row>
    <row r="88" spans="1:13" ht="22.9" thickBot="1">
      <c r="A88" s="43">
        <v>46093</v>
      </c>
      <c r="B88" s="7" t="s">
        <v>122</v>
      </c>
      <c r="C88" s="7" t="s">
        <v>31</v>
      </c>
      <c r="D88" s="7" t="s">
        <v>32</v>
      </c>
      <c r="E88" s="7" t="s">
        <v>33</v>
      </c>
      <c r="F88" s="7">
        <v>435</v>
      </c>
      <c r="G88" s="47">
        <v>84.58</v>
      </c>
      <c r="H88" s="56" t="s">
        <v>35</v>
      </c>
      <c r="I88" s="8">
        <v>-36792.300000000003</v>
      </c>
      <c r="J88" s="8">
        <v>10</v>
      </c>
      <c r="K88" s="10">
        <v>-36782.300000000003</v>
      </c>
      <c r="L88" s="7">
        <v>440</v>
      </c>
      <c r="M88" s="39" t="s">
        <v>267</v>
      </c>
    </row>
    <row r="89" spans="1:13" ht="22.9" thickBot="1">
      <c r="A89" s="43">
        <v>46094</v>
      </c>
      <c r="B89" s="7" t="s">
        <v>133</v>
      </c>
      <c r="C89" s="7" t="s">
        <v>66</v>
      </c>
      <c r="D89" s="7" t="s">
        <v>67</v>
      </c>
      <c r="E89" s="7" t="s">
        <v>43</v>
      </c>
      <c r="F89" s="7">
        <v>120</v>
      </c>
      <c r="G89" s="47">
        <v>651.62</v>
      </c>
      <c r="H89" s="56" t="s">
        <v>35</v>
      </c>
      <c r="I89" s="8">
        <v>78194.399999999994</v>
      </c>
      <c r="J89" s="8">
        <v>10</v>
      </c>
      <c r="K89" s="10">
        <v>78204.399999999994</v>
      </c>
      <c r="L89" s="7">
        <v>120</v>
      </c>
      <c r="M89" s="39" t="s">
        <v>268</v>
      </c>
    </row>
    <row r="90" spans="1:13" ht="22.9" thickBot="1">
      <c r="A90" s="43">
        <v>46094</v>
      </c>
      <c r="B90" s="7" t="s">
        <v>133</v>
      </c>
      <c r="C90" s="7" t="s">
        <v>269</v>
      </c>
      <c r="D90" s="7" t="s">
        <v>270</v>
      </c>
      <c r="E90" s="7" t="s">
        <v>43</v>
      </c>
      <c r="F90" s="7">
        <v>610</v>
      </c>
      <c r="G90" s="47">
        <v>116.98</v>
      </c>
      <c r="H90" s="56" t="s">
        <v>35</v>
      </c>
      <c r="I90" s="8">
        <v>71357.8</v>
      </c>
      <c r="J90" s="8">
        <v>10</v>
      </c>
      <c r="K90" s="10">
        <v>71367.8</v>
      </c>
      <c r="L90" s="7">
        <v>610</v>
      </c>
      <c r="M90" s="39" t="s">
        <v>271</v>
      </c>
    </row>
    <row r="91" spans="1:13" ht="22.9" thickBot="1">
      <c r="A91" s="43">
        <v>46097</v>
      </c>
      <c r="B91" s="7" t="s">
        <v>133</v>
      </c>
      <c r="C91" s="7" t="s">
        <v>70</v>
      </c>
      <c r="D91" s="7" t="s">
        <v>71</v>
      </c>
      <c r="E91" s="7" t="s">
        <v>33</v>
      </c>
      <c r="F91" s="7">
        <v>100</v>
      </c>
      <c r="G91" s="47">
        <v>231.91</v>
      </c>
      <c r="H91" s="56" t="s">
        <v>35</v>
      </c>
      <c r="I91" s="8">
        <v>23191</v>
      </c>
      <c r="J91" s="8">
        <v>10</v>
      </c>
      <c r="K91" s="10">
        <v>23201</v>
      </c>
      <c r="L91" s="7">
        <v>100</v>
      </c>
      <c r="M91" s="39" t="s">
        <v>272</v>
      </c>
    </row>
    <row r="92" spans="1:13" ht="22.9" thickBot="1">
      <c r="A92" s="43">
        <v>46097</v>
      </c>
      <c r="B92" s="7" t="s">
        <v>133</v>
      </c>
      <c r="C92" s="7" t="s">
        <v>273</v>
      </c>
      <c r="D92" s="7" t="s">
        <v>274</v>
      </c>
      <c r="E92" s="7" t="s">
        <v>43</v>
      </c>
      <c r="F92" s="7">
        <v>135</v>
      </c>
      <c r="G92" s="47">
        <v>124.8</v>
      </c>
      <c r="H92" s="56" t="s">
        <v>35</v>
      </c>
      <c r="I92" s="8">
        <v>16848</v>
      </c>
      <c r="J92" s="8">
        <v>10</v>
      </c>
      <c r="K92" s="10">
        <v>16858</v>
      </c>
      <c r="L92" s="7">
        <v>135</v>
      </c>
      <c r="M92" s="39" t="s">
        <v>275</v>
      </c>
    </row>
    <row r="93" spans="1:13" ht="22.9" thickBot="1">
      <c r="A93" s="43">
        <v>46097</v>
      </c>
      <c r="B93" s="7" t="s">
        <v>133</v>
      </c>
      <c r="C93" s="7" t="s">
        <v>74</v>
      </c>
      <c r="D93" s="7" t="s">
        <v>75</v>
      </c>
      <c r="E93" s="7" t="s">
        <v>43</v>
      </c>
      <c r="F93" s="7">
        <v>274</v>
      </c>
      <c r="G93" s="47">
        <v>184.04</v>
      </c>
      <c r="H93" s="56" t="s">
        <v>35</v>
      </c>
      <c r="I93" s="8">
        <v>50426.96</v>
      </c>
      <c r="J93" s="8">
        <v>10</v>
      </c>
      <c r="K93" s="10">
        <v>50436.959999999999</v>
      </c>
      <c r="L93" s="7">
        <v>274</v>
      </c>
      <c r="M93" s="39" t="s">
        <v>276</v>
      </c>
    </row>
    <row r="94" spans="1:13" ht="22.9" thickBot="1">
      <c r="A94" s="43">
        <v>46097</v>
      </c>
      <c r="B94" s="7" t="s">
        <v>133</v>
      </c>
      <c r="C94" s="7" t="s">
        <v>78</v>
      </c>
      <c r="D94" s="7" t="s">
        <v>79</v>
      </c>
      <c r="E94" s="7" t="s">
        <v>43</v>
      </c>
      <c r="F94" s="7">
        <v>161</v>
      </c>
      <c r="G94" s="47">
        <v>155.76</v>
      </c>
      <c r="H94" s="56" t="s">
        <v>35</v>
      </c>
      <c r="I94" s="8">
        <v>25077.360000000001</v>
      </c>
      <c r="J94" s="8">
        <v>10</v>
      </c>
      <c r="K94" s="10">
        <v>25087.360000000001</v>
      </c>
      <c r="L94" s="7">
        <v>161</v>
      </c>
      <c r="M94" s="39" t="s">
        <v>277</v>
      </c>
    </row>
    <row r="95" spans="1:13" ht="22.9" thickBot="1">
      <c r="A95" s="43">
        <v>46097</v>
      </c>
      <c r="B95" s="7" t="s">
        <v>133</v>
      </c>
      <c r="C95" s="7" t="s">
        <v>82</v>
      </c>
      <c r="D95" s="7" t="s">
        <v>83</v>
      </c>
      <c r="E95" s="7" t="s">
        <v>33</v>
      </c>
      <c r="F95" s="7">
        <v>120</v>
      </c>
      <c r="G95" s="47">
        <v>167.12</v>
      </c>
      <c r="H95" s="56" t="s">
        <v>35</v>
      </c>
      <c r="I95" s="8">
        <v>20054.400000000001</v>
      </c>
      <c r="J95" s="8">
        <v>10</v>
      </c>
      <c r="K95" s="10">
        <v>20064.400000000001</v>
      </c>
      <c r="L95" s="7">
        <v>120</v>
      </c>
      <c r="M95" s="39" t="s">
        <v>278</v>
      </c>
    </row>
    <row r="96" spans="1:13" ht="22.9" thickBot="1">
      <c r="A96" s="43">
        <v>46097</v>
      </c>
      <c r="B96" s="7" t="s">
        <v>133</v>
      </c>
      <c r="C96" s="7" t="s">
        <v>86</v>
      </c>
      <c r="D96" s="7" t="s">
        <v>87</v>
      </c>
      <c r="E96" s="7" t="s">
        <v>43</v>
      </c>
      <c r="F96" s="7">
        <v>150</v>
      </c>
      <c r="G96" s="47">
        <v>126.69499999999999</v>
      </c>
      <c r="H96" s="56" t="s">
        <v>35</v>
      </c>
      <c r="I96" s="8">
        <v>19004.25</v>
      </c>
      <c r="J96" s="8">
        <v>10</v>
      </c>
      <c r="K96" s="10">
        <v>19014.25</v>
      </c>
      <c r="L96" s="7">
        <v>150</v>
      </c>
      <c r="M96" s="39" t="s">
        <v>279</v>
      </c>
    </row>
    <row r="97" spans="1:13">
      <c r="A97" s="58"/>
      <c r="B97" s="59"/>
      <c r="C97" s="59"/>
      <c r="D97" s="59"/>
      <c r="E97" s="59"/>
      <c r="F97" s="59"/>
      <c r="G97" s="60"/>
      <c r="H97" s="67"/>
      <c r="I97" s="62"/>
      <c r="J97" s="62"/>
      <c r="K97" s="63"/>
      <c r="L97" s="59"/>
      <c r="M97" s="64"/>
    </row>
    <row r="98" spans="1:13">
      <c r="A98" s="43" t="s">
        <v>280</v>
      </c>
      <c r="B98" s="7" t="s">
        <v>30</v>
      </c>
      <c r="C98" s="7" t="s">
        <v>134</v>
      </c>
      <c r="D98" s="7" t="s">
        <v>135</v>
      </c>
      <c r="E98" s="7" t="s">
        <v>33</v>
      </c>
      <c r="F98" s="7">
        <v>295</v>
      </c>
      <c r="G98" s="47">
        <v>684.89</v>
      </c>
      <c r="H98" s="56" t="s">
        <v>35</v>
      </c>
      <c r="I98" s="8">
        <f t="shared" ref="I98:I118" si="4">F98*G98</f>
        <v>202042.55</v>
      </c>
      <c r="J98" s="8">
        <v>10</v>
      </c>
      <c r="K98" s="10">
        <f t="shared" ref="K98:K118" si="5">I98+J98</f>
        <v>202052.55</v>
      </c>
      <c r="L98" s="7">
        <v>295</v>
      </c>
      <c r="M98" s="48" t="s">
        <v>281</v>
      </c>
    </row>
    <row r="99" spans="1:13">
      <c r="A99" s="43" t="s">
        <v>280</v>
      </c>
      <c r="B99" s="7" t="s">
        <v>30</v>
      </c>
      <c r="C99" s="7" t="s">
        <v>31</v>
      </c>
      <c r="D99" s="7" t="s">
        <v>32</v>
      </c>
      <c r="E99" s="7" t="s">
        <v>33</v>
      </c>
      <c r="F99" s="7">
        <v>440</v>
      </c>
      <c r="G99" s="47">
        <v>89.52</v>
      </c>
      <c r="H99" s="56" t="s">
        <v>35</v>
      </c>
      <c r="I99" s="8">
        <f t="shared" si="4"/>
        <v>39388.799999999996</v>
      </c>
      <c r="J99" s="8">
        <v>10</v>
      </c>
      <c r="K99" s="10">
        <f t="shared" si="5"/>
        <v>39398.799999999996</v>
      </c>
      <c r="L99" s="7">
        <v>440</v>
      </c>
      <c r="M99" s="48" t="s">
        <v>282</v>
      </c>
    </row>
    <row r="100" spans="1:13">
      <c r="A100" s="43" t="s">
        <v>280</v>
      </c>
      <c r="B100" s="7" t="s">
        <v>30</v>
      </c>
      <c r="C100" s="7" t="s">
        <v>201</v>
      </c>
      <c r="D100" s="7" t="s">
        <v>202</v>
      </c>
      <c r="E100" s="7" t="s">
        <v>43</v>
      </c>
      <c r="F100" s="7">
        <v>260</v>
      </c>
      <c r="G100" s="47">
        <v>244.64</v>
      </c>
      <c r="H100" s="56" t="s">
        <v>35</v>
      </c>
      <c r="I100" s="8">
        <f t="shared" si="4"/>
        <v>63606.399999999994</v>
      </c>
      <c r="J100" s="8">
        <v>10</v>
      </c>
      <c r="K100" s="10">
        <f t="shared" si="5"/>
        <v>63616.399999999994</v>
      </c>
      <c r="L100" s="7">
        <v>260</v>
      </c>
      <c r="M100" s="48" t="s">
        <v>283</v>
      </c>
    </row>
    <row r="101" spans="1:13">
      <c r="A101" s="43" t="s">
        <v>280</v>
      </c>
      <c r="B101" s="7" t="s">
        <v>30</v>
      </c>
      <c r="C101" s="7" t="s">
        <v>204</v>
      </c>
      <c r="D101" s="7" t="s">
        <v>247</v>
      </c>
      <c r="E101" s="7" t="s">
        <v>43</v>
      </c>
      <c r="F101" s="7">
        <v>235</v>
      </c>
      <c r="G101" s="47">
        <v>162.44999999999999</v>
      </c>
      <c r="H101" s="56" t="s">
        <v>35</v>
      </c>
      <c r="I101" s="8">
        <f t="shared" si="4"/>
        <v>38175.75</v>
      </c>
      <c r="J101" s="8">
        <v>10</v>
      </c>
      <c r="K101" s="10">
        <f t="shared" si="5"/>
        <v>38185.75</v>
      </c>
      <c r="L101" s="7">
        <v>235</v>
      </c>
      <c r="M101" s="48" t="s">
        <v>284</v>
      </c>
    </row>
    <row r="102" spans="1:13">
      <c r="A102" s="43" t="s">
        <v>280</v>
      </c>
      <c r="B102" s="7" t="s">
        <v>30</v>
      </c>
      <c r="C102" s="7" t="s">
        <v>37</v>
      </c>
      <c r="D102" s="7" t="s">
        <v>38</v>
      </c>
      <c r="E102" s="7" t="s">
        <v>33</v>
      </c>
      <c r="F102" s="7">
        <v>800</v>
      </c>
      <c r="G102" s="47">
        <v>45.45</v>
      </c>
      <c r="H102" s="56" t="s">
        <v>35</v>
      </c>
      <c r="I102" s="8">
        <f t="shared" si="4"/>
        <v>36360</v>
      </c>
      <c r="J102" s="8">
        <v>10</v>
      </c>
      <c r="K102" s="10">
        <f t="shared" si="5"/>
        <v>36370</v>
      </c>
      <c r="L102" s="7">
        <v>800</v>
      </c>
      <c r="M102" s="48" t="s">
        <v>285</v>
      </c>
    </row>
    <row r="103" spans="1:13">
      <c r="A103" s="43" t="s">
        <v>280</v>
      </c>
      <c r="B103" s="7" t="s">
        <v>30</v>
      </c>
      <c r="C103" s="7" t="s">
        <v>211</v>
      </c>
      <c r="D103" s="7" t="s">
        <v>251</v>
      </c>
      <c r="E103" s="7" t="s">
        <v>43</v>
      </c>
      <c r="F103" s="7">
        <v>230</v>
      </c>
      <c r="G103" s="47">
        <v>363.94</v>
      </c>
      <c r="H103" s="56" t="s">
        <v>35</v>
      </c>
      <c r="I103" s="8">
        <f t="shared" si="4"/>
        <v>83706.2</v>
      </c>
      <c r="J103" s="8">
        <v>10</v>
      </c>
      <c r="K103" s="10">
        <f t="shared" si="5"/>
        <v>83716.2</v>
      </c>
      <c r="L103" s="7">
        <v>230</v>
      </c>
      <c r="M103" s="48" t="s">
        <v>286</v>
      </c>
    </row>
    <row r="104" spans="1:13">
      <c r="A104" s="43" t="s">
        <v>280</v>
      </c>
      <c r="B104" s="7" t="s">
        <v>30</v>
      </c>
      <c r="C104" s="7" t="s">
        <v>41</v>
      </c>
      <c r="D104" s="7" t="s">
        <v>42</v>
      </c>
      <c r="E104" s="7" t="s">
        <v>43</v>
      </c>
      <c r="F104" s="7">
        <v>15</v>
      </c>
      <c r="G104" s="47">
        <v>408.82</v>
      </c>
      <c r="H104" s="56" t="s">
        <v>35</v>
      </c>
      <c r="I104" s="8">
        <f t="shared" si="4"/>
        <v>6132.3</v>
      </c>
      <c r="J104" s="8">
        <v>10</v>
      </c>
      <c r="K104" s="10">
        <f t="shared" si="5"/>
        <v>6142.3</v>
      </c>
      <c r="L104" s="7">
        <v>15</v>
      </c>
      <c r="M104" s="48" t="s">
        <v>287</v>
      </c>
    </row>
    <row r="105" spans="1:13">
      <c r="A105" s="43" t="s">
        <v>280</v>
      </c>
      <c r="B105" s="7" t="s">
        <v>30</v>
      </c>
      <c r="C105" s="7" t="s">
        <v>46</v>
      </c>
      <c r="D105" s="7" t="s">
        <v>47</v>
      </c>
      <c r="E105" s="7" t="s">
        <v>43</v>
      </c>
      <c r="F105" s="7">
        <v>388</v>
      </c>
      <c r="G105" s="47">
        <v>131.47999999999999</v>
      </c>
      <c r="H105" s="56" t="s">
        <v>35</v>
      </c>
      <c r="I105" s="8">
        <f t="shared" si="4"/>
        <v>51014.239999999998</v>
      </c>
      <c r="J105" s="8">
        <v>10</v>
      </c>
      <c r="K105" s="10">
        <f t="shared" si="5"/>
        <v>51024.24</v>
      </c>
      <c r="L105" s="7">
        <v>388</v>
      </c>
      <c r="M105" s="48" t="s">
        <v>288</v>
      </c>
    </row>
    <row r="106" spans="1:13">
      <c r="A106" s="43" t="s">
        <v>280</v>
      </c>
      <c r="B106" s="7" t="s">
        <v>30</v>
      </c>
      <c r="C106" s="7" t="s">
        <v>50</v>
      </c>
      <c r="D106" s="7" t="s">
        <v>51</v>
      </c>
      <c r="E106" s="7" t="s">
        <v>43</v>
      </c>
      <c r="F106" s="7">
        <v>250</v>
      </c>
      <c r="G106" s="47">
        <v>200.87</v>
      </c>
      <c r="H106" s="56" t="s">
        <v>35</v>
      </c>
      <c r="I106" s="8">
        <f t="shared" si="4"/>
        <v>50217.5</v>
      </c>
      <c r="J106" s="8">
        <v>10</v>
      </c>
      <c r="K106" s="10">
        <f t="shared" si="5"/>
        <v>50227.5</v>
      </c>
      <c r="L106" s="7">
        <v>250</v>
      </c>
      <c r="M106" s="48" t="s">
        <v>289</v>
      </c>
    </row>
    <row r="107" spans="1:13">
      <c r="A107" s="43" t="s">
        <v>280</v>
      </c>
      <c r="B107" s="7" t="s">
        <v>30</v>
      </c>
      <c r="C107" s="7" t="s">
        <v>223</v>
      </c>
      <c r="D107" s="7" t="s">
        <v>224</v>
      </c>
      <c r="E107" s="7" t="s">
        <v>43</v>
      </c>
      <c r="F107" s="7">
        <v>800</v>
      </c>
      <c r="G107" s="47">
        <v>33.6</v>
      </c>
      <c r="H107" s="56" t="s">
        <v>35</v>
      </c>
      <c r="I107" s="8">
        <f t="shared" si="4"/>
        <v>26880</v>
      </c>
      <c r="J107" s="8">
        <v>10</v>
      </c>
      <c r="K107" s="10">
        <f t="shared" si="5"/>
        <v>26890</v>
      </c>
      <c r="L107" s="7">
        <v>800</v>
      </c>
      <c r="M107" s="48" t="s">
        <v>290</v>
      </c>
    </row>
    <row r="108" spans="1:13">
      <c r="A108" s="43" t="s">
        <v>280</v>
      </c>
      <c r="B108" s="7" t="s">
        <v>30</v>
      </c>
      <c r="C108" s="7" t="s">
        <v>54</v>
      </c>
      <c r="D108" s="7" t="s">
        <v>55</v>
      </c>
      <c r="E108" s="7" t="s">
        <v>33</v>
      </c>
      <c r="F108" s="7">
        <v>60</v>
      </c>
      <c r="G108" s="47">
        <v>57.95</v>
      </c>
      <c r="H108" s="56" t="s">
        <v>35</v>
      </c>
      <c r="I108" s="8">
        <f t="shared" si="4"/>
        <v>3477</v>
      </c>
      <c r="J108" s="8">
        <v>10</v>
      </c>
      <c r="K108" s="10">
        <f t="shared" si="5"/>
        <v>3487</v>
      </c>
      <c r="L108" s="7">
        <v>60</v>
      </c>
      <c r="M108" s="48" t="s">
        <v>291</v>
      </c>
    </row>
    <row r="109" spans="1:13">
      <c r="A109" s="43" t="s">
        <v>280</v>
      </c>
      <c r="B109" s="7" t="s">
        <v>30</v>
      </c>
      <c r="C109" s="7" t="s">
        <v>58</v>
      </c>
      <c r="D109" s="7" t="s">
        <v>59</v>
      </c>
      <c r="E109" s="7" t="s">
        <v>43</v>
      </c>
      <c r="F109" s="7">
        <v>75</v>
      </c>
      <c r="G109" s="47">
        <v>159.75</v>
      </c>
      <c r="H109" s="56" t="s">
        <v>35</v>
      </c>
      <c r="I109" s="8">
        <f t="shared" si="4"/>
        <v>11981.25</v>
      </c>
      <c r="J109" s="8">
        <v>10</v>
      </c>
      <c r="K109" s="10">
        <f t="shared" si="5"/>
        <v>11991.25</v>
      </c>
      <c r="L109" s="7">
        <v>75</v>
      </c>
      <c r="M109" s="48" t="s">
        <v>292</v>
      </c>
    </row>
    <row r="110" spans="1:13">
      <c r="A110" s="43" t="s">
        <v>280</v>
      </c>
      <c r="B110" s="7" t="s">
        <v>30</v>
      </c>
      <c r="C110" s="7" t="s">
        <v>62</v>
      </c>
      <c r="D110" s="7" t="s">
        <v>63</v>
      </c>
      <c r="E110" s="7" t="s">
        <v>43</v>
      </c>
      <c r="F110" s="7">
        <v>130</v>
      </c>
      <c r="G110" s="47">
        <v>302.22000000000003</v>
      </c>
      <c r="H110" s="56" t="s">
        <v>35</v>
      </c>
      <c r="I110" s="8">
        <f t="shared" si="4"/>
        <v>39288.600000000006</v>
      </c>
      <c r="J110" s="8">
        <v>10</v>
      </c>
      <c r="K110" s="10">
        <f t="shared" si="5"/>
        <v>39298.600000000006</v>
      </c>
      <c r="L110" s="7">
        <v>130</v>
      </c>
      <c r="M110" s="48" t="s">
        <v>293</v>
      </c>
    </row>
    <row r="111" spans="1:13">
      <c r="A111" s="43" t="s">
        <v>280</v>
      </c>
      <c r="B111" s="7" t="s">
        <v>30</v>
      </c>
      <c r="C111" s="7" t="s">
        <v>66</v>
      </c>
      <c r="D111" s="7" t="s">
        <v>67</v>
      </c>
      <c r="E111" s="7" t="s">
        <v>43</v>
      </c>
      <c r="F111" s="7">
        <v>120</v>
      </c>
      <c r="G111" s="47">
        <v>651.62</v>
      </c>
      <c r="H111" s="56" t="s">
        <v>35</v>
      </c>
      <c r="I111" s="8">
        <f t="shared" si="4"/>
        <v>78194.399999999994</v>
      </c>
      <c r="J111" s="8">
        <v>10</v>
      </c>
      <c r="K111" s="10">
        <f t="shared" si="5"/>
        <v>78204.399999999994</v>
      </c>
      <c r="L111" s="7">
        <v>120</v>
      </c>
      <c r="M111" s="48" t="s">
        <v>294</v>
      </c>
    </row>
    <row r="112" spans="1:13">
      <c r="A112" s="43" t="s">
        <v>280</v>
      </c>
      <c r="B112" s="7" t="s">
        <v>30</v>
      </c>
      <c r="C112" s="7" t="s">
        <v>269</v>
      </c>
      <c r="D112" s="7" t="s">
        <v>270</v>
      </c>
      <c r="E112" s="7" t="s">
        <v>43</v>
      </c>
      <c r="F112" s="7">
        <v>610</v>
      </c>
      <c r="G112" s="47">
        <v>116.98</v>
      </c>
      <c r="H112" s="56" t="s">
        <v>35</v>
      </c>
      <c r="I112" s="8">
        <f t="shared" si="4"/>
        <v>71357.8</v>
      </c>
      <c r="J112" s="8">
        <v>10</v>
      </c>
      <c r="K112" s="10">
        <f t="shared" si="5"/>
        <v>71367.8</v>
      </c>
      <c r="L112" s="7">
        <v>610</v>
      </c>
      <c r="M112" s="48" t="s">
        <v>295</v>
      </c>
    </row>
    <row r="113" spans="1:13">
      <c r="A113" s="43" t="s">
        <v>280</v>
      </c>
      <c r="B113" s="7" t="s">
        <v>30</v>
      </c>
      <c r="C113" s="7" t="s">
        <v>70</v>
      </c>
      <c r="D113" s="7" t="s">
        <v>71</v>
      </c>
      <c r="E113" s="7" t="s">
        <v>33</v>
      </c>
      <c r="F113" s="7">
        <v>100</v>
      </c>
      <c r="G113" s="47">
        <v>231.91</v>
      </c>
      <c r="H113" s="56" t="s">
        <v>35</v>
      </c>
      <c r="I113" s="8">
        <f t="shared" si="4"/>
        <v>23191</v>
      </c>
      <c r="J113" s="8">
        <v>10</v>
      </c>
      <c r="K113" s="10">
        <f t="shared" si="5"/>
        <v>23201</v>
      </c>
      <c r="L113" s="7">
        <v>100</v>
      </c>
      <c r="M113" s="48" t="s">
        <v>296</v>
      </c>
    </row>
    <row r="114" spans="1:13">
      <c r="A114" s="43" t="s">
        <v>280</v>
      </c>
      <c r="B114" s="7" t="s">
        <v>30</v>
      </c>
      <c r="C114" s="7" t="s">
        <v>273</v>
      </c>
      <c r="D114" s="7" t="s">
        <v>274</v>
      </c>
      <c r="E114" s="7" t="s">
        <v>43</v>
      </c>
      <c r="F114" s="7">
        <v>135</v>
      </c>
      <c r="G114" s="47">
        <v>124.8</v>
      </c>
      <c r="H114" s="56" t="s">
        <v>35</v>
      </c>
      <c r="I114" s="8">
        <f t="shared" si="4"/>
        <v>16848</v>
      </c>
      <c r="J114" s="8">
        <v>10</v>
      </c>
      <c r="K114" s="10">
        <f t="shared" si="5"/>
        <v>16858</v>
      </c>
      <c r="L114" s="7">
        <v>135</v>
      </c>
      <c r="M114" t="s">
        <v>297</v>
      </c>
    </row>
    <row r="115" spans="1:13">
      <c r="A115" s="43" t="s">
        <v>280</v>
      </c>
      <c r="B115" s="7" t="s">
        <v>30</v>
      </c>
      <c r="C115" s="7" t="s">
        <v>74</v>
      </c>
      <c r="D115" s="7" t="s">
        <v>75</v>
      </c>
      <c r="E115" s="7" t="s">
        <v>43</v>
      </c>
      <c r="F115" s="7">
        <v>274</v>
      </c>
      <c r="G115" s="47">
        <v>184.04</v>
      </c>
      <c r="H115" s="56" t="s">
        <v>35</v>
      </c>
      <c r="I115" s="8">
        <f t="shared" si="4"/>
        <v>50426.96</v>
      </c>
      <c r="J115" s="8">
        <v>10</v>
      </c>
      <c r="K115" s="10">
        <f t="shared" si="5"/>
        <v>50436.959999999999</v>
      </c>
      <c r="L115" s="7">
        <v>274</v>
      </c>
      <c r="M115" t="s">
        <v>298</v>
      </c>
    </row>
    <row r="116" spans="1:13">
      <c r="A116" s="43" t="s">
        <v>280</v>
      </c>
      <c r="B116" s="7" t="s">
        <v>30</v>
      </c>
      <c r="C116" s="7" t="s">
        <v>78</v>
      </c>
      <c r="D116" s="7" t="s">
        <v>79</v>
      </c>
      <c r="E116" s="7" t="s">
        <v>43</v>
      </c>
      <c r="F116" s="7">
        <v>161</v>
      </c>
      <c r="G116" s="47">
        <v>155.76</v>
      </c>
      <c r="H116" s="56" t="s">
        <v>35</v>
      </c>
      <c r="I116" s="8">
        <f t="shared" si="4"/>
        <v>25077.359999999997</v>
      </c>
      <c r="J116" s="8">
        <v>10</v>
      </c>
      <c r="K116" s="10">
        <f t="shared" si="5"/>
        <v>25087.359999999997</v>
      </c>
      <c r="L116" s="7">
        <v>161</v>
      </c>
      <c r="M116" t="s">
        <v>299</v>
      </c>
    </row>
    <row r="117" spans="1:13">
      <c r="A117" s="43" t="s">
        <v>280</v>
      </c>
      <c r="B117" s="7" t="s">
        <v>30</v>
      </c>
      <c r="C117" s="7" t="s">
        <v>82</v>
      </c>
      <c r="D117" s="7" t="s">
        <v>83</v>
      </c>
      <c r="E117" s="7" t="s">
        <v>33</v>
      </c>
      <c r="F117" s="7">
        <v>120</v>
      </c>
      <c r="G117" s="47">
        <v>167.12</v>
      </c>
      <c r="H117" s="56" t="s">
        <v>35</v>
      </c>
      <c r="I117" s="8">
        <f t="shared" si="4"/>
        <v>20054.400000000001</v>
      </c>
      <c r="J117" s="8">
        <v>10</v>
      </c>
      <c r="K117" s="10">
        <f t="shared" si="5"/>
        <v>20064.400000000001</v>
      </c>
      <c r="L117" s="7">
        <v>120</v>
      </c>
      <c r="M117" t="s">
        <v>300</v>
      </c>
    </row>
    <row r="118" spans="1:13">
      <c r="A118" s="43" t="s">
        <v>280</v>
      </c>
      <c r="B118" s="7" t="s">
        <v>30</v>
      </c>
      <c r="C118" s="7" t="s">
        <v>86</v>
      </c>
      <c r="D118" s="7" t="s">
        <v>87</v>
      </c>
      <c r="E118" s="7" t="s">
        <v>43</v>
      </c>
      <c r="F118" s="7">
        <v>150</v>
      </c>
      <c r="G118" s="47">
        <v>126.7</v>
      </c>
      <c r="H118" s="56" t="s">
        <v>35</v>
      </c>
      <c r="I118" s="8">
        <f t="shared" si="4"/>
        <v>19005</v>
      </c>
      <c r="J118" s="8">
        <v>10</v>
      </c>
      <c r="K118" s="10">
        <f t="shared" si="5"/>
        <v>19015</v>
      </c>
      <c r="L118" s="7">
        <v>150</v>
      </c>
      <c r="M118" t="s">
        <v>301</v>
      </c>
    </row>
    <row r="119" spans="1:13">
      <c r="A119" s="52" t="s">
        <v>302</v>
      </c>
      <c r="B119" s="52" t="s">
        <v>302</v>
      </c>
      <c r="C119" s="52" t="s">
        <v>302</v>
      </c>
      <c r="D119" s="52" t="s">
        <v>302</v>
      </c>
      <c r="E119" s="52" t="s">
        <v>302</v>
      </c>
      <c r="F119" s="53" t="s">
        <v>303</v>
      </c>
      <c r="G119" s="54" t="s">
        <v>304</v>
      </c>
      <c r="H119" s="55" t="s">
        <v>305</v>
      </c>
      <c r="I119" s="52" t="s">
        <v>302</v>
      </c>
      <c r="J119" s="57" t="s">
        <v>302</v>
      </c>
      <c r="K119" s="52" t="s">
        <v>302</v>
      </c>
      <c r="L119" s="52" t="s">
        <v>302</v>
      </c>
      <c r="M119" s="52" t="s">
        <v>302</v>
      </c>
    </row>
    <row r="120" spans="1:13">
      <c r="A120" s="43">
        <v>46111</v>
      </c>
      <c r="B120" s="7" t="s">
        <v>110</v>
      </c>
      <c r="C120" s="7" t="s">
        <v>134</v>
      </c>
      <c r="D120" s="7" t="s">
        <v>135</v>
      </c>
      <c r="E120" s="7" t="s">
        <v>33</v>
      </c>
      <c r="F120" s="7">
        <v>295</v>
      </c>
      <c r="G120" s="47">
        <v>631.64</v>
      </c>
      <c r="H120" s="56" t="s">
        <v>35</v>
      </c>
      <c r="I120" s="8">
        <v>-186333.8</v>
      </c>
      <c r="J120" s="8">
        <v>10</v>
      </c>
      <c r="K120" s="10">
        <v>-186323.8</v>
      </c>
      <c r="L120" s="7">
        <v>0</v>
      </c>
      <c r="M120" t="s">
        <v>306</v>
      </c>
    </row>
    <row r="121" spans="1:13">
      <c r="A121" s="43">
        <v>46111</v>
      </c>
      <c r="B121" s="7" t="s">
        <v>122</v>
      </c>
      <c r="C121" s="7" t="s">
        <v>211</v>
      </c>
      <c r="D121" s="7" t="s">
        <v>251</v>
      </c>
      <c r="E121" s="7" t="s">
        <v>43</v>
      </c>
      <c r="F121" s="7">
        <v>230</v>
      </c>
      <c r="G121" s="47">
        <v>315.12</v>
      </c>
      <c r="H121" s="56" t="s">
        <v>35</v>
      </c>
      <c r="I121" s="8">
        <v>72477.600000000006</v>
      </c>
      <c r="J121" s="8">
        <v>10</v>
      </c>
      <c r="K121" s="10">
        <v>72487.600000000006</v>
      </c>
      <c r="L121" s="7">
        <v>460</v>
      </c>
      <c r="M121" t="s">
        <v>307</v>
      </c>
    </row>
    <row r="122" spans="1:13">
      <c r="A122" s="43">
        <v>46111</v>
      </c>
      <c r="B122" s="7" t="s">
        <v>110</v>
      </c>
      <c r="C122" s="7" t="s">
        <v>211</v>
      </c>
      <c r="D122" s="7" t="s">
        <v>251</v>
      </c>
      <c r="E122" s="7" t="s">
        <v>43</v>
      </c>
      <c r="F122" s="7">
        <v>460</v>
      </c>
      <c r="G122" s="47">
        <v>314.7</v>
      </c>
      <c r="H122" s="56" t="s">
        <v>35</v>
      </c>
      <c r="I122" s="8">
        <v>-144762</v>
      </c>
      <c r="J122" s="8">
        <v>10</v>
      </c>
      <c r="K122" s="10">
        <v>-144752</v>
      </c>
      <c r="L122" s="7">
        <v>0</v>
      </c>
      <c r="M122" t="s">
        <v>308</v>
      </c>
    </row>
    <row r="123" spans="1:13">
      <c r="A123" s="43">
        <v>46111</v>
      </c>
      <c r="B123" s="7" t="s">
        <v>122</v>
      </c>
      <c r="C123" s="7" t="s">
        <v>269</v>
      </c>
      <c r="D123" s="7" t="s">
        <v>270</v>
      </c>
      <c r="E123" s="7" t="s">
        <v>43</v>
      </c>
      <c r="F123" s="7">
        <v>610</v>
      </c>
      <c r="G123" s="47">
        <v>118.31</v>
      </c>
      <c r="H123" s="56" t="s">
        <v>35</v>
      </c>
      <c r="I123" s="8">
        <v>72169.100000000006</v>
      </c>
      <c r="J123" s="8">
        <v>10</v>
      </c>
      <c r="K123" s="10">
        <v>72179.100000000006</v>
      </c>
      <c r="L123" s="7">
        <v>1220</v>
      </c>
      <c r="M123" t="s">
        <v>309</v>
      </c>
    </row>
    <row r="124" spans="1:13">
      <c r="A124" s="43">
        <v>46111</v>
      </c>
      <c r="B124" s="7" t="s">
        <v>110</v>
      </c>
      <c r="C124" s="7" t="s">
        <v>269</v>
      </c>
      <c r="D124" s="7" t="s">
        <v>270</v>
      </c>
      <c r="E124" s="7" t="s">
        <v>43</v>
      </c>
      <c r="F124" s="7">
        <v>1220</v>
      </c>
      <c r="G124" s="47">
        <v>118.14</v>
      </c>
      <c r="H124" s="56" t="s">
        <v>35</v>
      </c>
      <c r="I124" s="8">
        <v>-144130.79999999999</v>
      </c>
      <c r="J124" s="8">
        <v>10</v>
      </c>
      <c r="K124" s="10">
        <v>-144120.79999999999</v>
      </c>
      <c r="L124" s="7">
        <v>0</v>
      </c>
      <c r="M124" t="s">
        <v>310</v>
      </c>
    </row>
    <row r="125" spans="1:13">
      <c r="A125" s="43">
        <v>46111</v>
      </c>
      <c r="B125" s="7" t="s">
        <v>110</v>
      </c>
      <c r="C125" s="7" t="s">
        <v>204</v>
      </c>
      <c r="D125" s="7" t="s">
        <v>247</v>
      </c>
      <c r="E125" s="7" t="s">
        <v>43</v>
      </c>
      <c r="F125" s="7">
        <v>235</v>
      </c>
      <c r="G125" s="47">
        <v>144.83000000000001</v>
      </c>
      <c r="H125" s="56" t="s">
        <v>35</v>
      </c>
      <c r="I125" s="8">
        <v>-34035.050000000003</v>
      </c>
      <c r="J125" s="8">
        <v>10</v>
      </c>
      <c r="K125" s="10">
        <v>-34025.050000000003</v>
      </c>
      <c r="L125" s="7">
        <v>0</v>
      </c>
      <c r="M125" t="s">
        <v>311</v>
      </c>
    </row>
    <row r="126" spans="1:13">
      <c r="A126" s="43">
        <v>46111</v>
      </c>
      <c r="B126" s="7" t="s">
        <v>110</v>
      </c>
      <c r="C126" s="7" t="s">
        <v>223</v>
      </c>
      <c r="D126" s="7" t="s">
        <v>224</v>
      </c>
      <c r="E126" s="7" t="s">
        <v>43</v>
      </c>
      <c r="F126" s="7">
        <v>800</v>
      </c>
      <c r="G126" s="47">
        <v>26.07</v>
      </c>
      <c r="H126" s="56" t="s">
        <v>35</v>
      </c>
      <c r="I126" s="8">
        <v>-20856</v>
      </c>
      <c r="J126" s="8">
        <v>10</v>
      </c>
      <c r="K126" s="10">
        <v>-20846</v>
      </c>
      <c r="L126" s="7">
        <v>0</v>
      </c>
      <c r="M126" t="s">
        <v>312</v>
      </c>
    </row>
    <row r="127" spans="1:13">
      <c r="A127" s="43">
        <v>46111</v>
      </c>
      <c r="B127" s="7" t="s">
        <v>110</v>
      </c>
      <c r="C127" s="7" t="s">
        <v>273</v>
      </c>
      <c r="D127" s="7" t="s">
        <v>274</v>
      </c>
      <c r="E127" s="7" t="s">
        <v>43</v>
      </c>
      <c r="F127" s="7">
        <v>135</v>
      </c>
      <c r="G127" s="47">
        <v>89.92</v>
      </c>
      <c r="H127" s="56" t="s">
        <v>35</v>
      </c>
      <c r="I127" s="8">
        <v>-12139.2</v>
      </c>
      <c r="J127" s="8">
        <v>10</v>
      </c>
      <c r="K127" s="10">
        <v>-12129.2</v>
      </c>
      <c r="L127" s="7">
        <v>0</v>
      </c>
      <c r="M127" t="s">
        <v>313</v>
      </c>
    </row>
    <row r="128" spans="1:13">
      <c r="A128" s="43">
        <v>46111</v>
      </c>
      <c r="B128" s="7" t="s">
        <v>110</v>
      </c>
      <c r="C128" s="7" t="s">
        <v>201</v>
      </c>
      <c r="D128" s="7" t="s">
        <v>202</v>
      </c>
      <c r="E128" s="7" t="s">
        <v>43</v>
      </c>
      <c r="F128" s="7">
        <v>260</v>
      </c>
      <c r="G128" s="47">
        <v>241.88</v>
      </c>
      <c r="H128" s="56" t="s">
        <v>35</v>
      </c>
      <c r="I128" s="8">
        <v>-62888.800000000003</v>
      </c>
      <c r="J128" s="8">
        <v>10</v>
      </c>
      <c r="K128" s="10">
        <v>-62878.8</v>
      </c>
      <c r="L128" s="7">
        <v>0</v>
      </c>
      <c r="M128" t="s">
        <v>314</v>
      </c>
    </row>
    <row r="129" spans="1:13">
      <c r="A129" s="43">
        <v>46111</v>
      </c>
      <c r="B129" s="7" t="s">
        <v>133</v>
      </c>
      <c r="C129" s="7" t="s">
        <v>90</v>
      </c>
      <c r="D129" s="7" t="s">
        <v>91</v>
      </c>
      <c r="E129" s="7" t="s">
        <v>43</v>
      </c>
      <c r="F129" s="7">
        <v>1150</v>
      </c>
      <c r="G129" s="47">
        <v>53.49</v>
      </c>
      <c r="H129" s="56" t="s">
        <v>35</v>
      </c>
      <c r="I129" s="8">
        <v>61513.5</v>
      </c>
      <c r="J129" s="8">
        <v>10</v>
      </c>
      <c r="K129" s="10">
        <v>61523.5</v>
      </c>
      <c r="L129" s="7">
        <v>1150</v>
      </c>
      <c r="M129" t="s">
        <v>315</v>
      </c>
    </row>
    <row r="130" spans="1:13">
      <c r="A130" s="43">
        <v>46111</v>
      </c>
      <c r="B130" s="7" t="s">
        <v>133</v>
      </c>
      <c r="C130" s="7" t="s">
        <v>94</v>
      </c>
      <c r="D130" s="7" t="s">
        <v>95</v>
      </c>
      <c r="E130" s="7" t="s">
        <v>43</v>
      </c>
      <c r="F130" s="7">
        <v>980</v>
      </c>
      <c r="G130" s="47">
        <v>62.99</v>
      </c>
      <c r="H130" s="56" t="s">
        <v>35</v>
      </c>
      <c r="I130" s="8">
        <v>61730.2</v>
      </c>
      <c r="J130" s="8">
        <v>10</v>
      </c>
      <c r="K130" s="10">
        <v>61740.2</v>
      </c>
      <c r="L130" s="7">
        <v>980</v>
      </c>
      <c r="M130" t="s">
        <v>316</v>
      </c>
    </row>
    <row r="131" spans="1:13">
      <c r="A131" s="43">
        <v>46111</v>
      </c>
      <c r="B131" s="7" t="s">
        <v>133</v>
      </c>
      <c r="C131" s="7" t="s">
        <v>98</v>
      </c>
      <c r="D131" s="7" t="s">
        <v>99</v>
      </c>
      <c r="E131" s="7" t="s">
        <v>33</v>
      </c>
      <c r="F131" s="7">
        <v>350</v>
      </c>
      <c r="G131" s="47">
        <v>415</v>
      </c>
      <c r="H131" s="56" t="s">
        <v>35</v>
      </c>
      <c r="I131" s="8">
        <v>145250</v>
      </c>
      <c r="J131" s="8">
        <v>10</v>
      </c>
      <c r="K131" s="10">
        <v>145260</v>
      </c>
      <c r="L131" s="7">
        <v>350</v>
      </c>
      <c r="M131" t="s">
        <v>317</v>
      </c>
    </row>
    <row r="132" spans="1:13">
      <c r="A132" s="43">
        <v>46111</v>
      </c>
      <c r="B132" s="7" t="s">
        <v>133</v>
      </c>
      <c r="C132" s="7" t="s">
        <v>102</v>
      </c>
      <c r="D132" s="7" t="s">
        <v>103</v>
      </c>
      <c r="E132" s="7" t="s">
        <v>33</v>
      </c>
      <c r="F132" s="7">
        <v>2500</v>
      </c>
      <c r="G132" s="47">
        <v>39.01</v>
      </c>
      <c r="H132" s="56" t="s">
        <v>35</v>
      </c>
      <c r="I132" s="8">
        <v>97525</v>
      </c>
      <c r="J132" s="8">
        <v>10</v>
      </c>
      <c r="K132" s="10">
        <v>97535</v>
      </c>
      <c r="L132" s="7">
        <v>2500</v>
      </c>
      <c r="M132" t="s">
        <v>318</v>
      </c>
    </row>
    <row r="133" spans="1:13">
      <c r="A133" s="43">
        <v>46111</v>
      </c>
      <c r="B133" s="7" t="s">
        <v>133</v>
      </c>
      <c r="C133" s="7" t="s">
        <v>106</v>
      </c>
      <c r="D133" s="7" t="s">
        <v>107</v>
      </c>
      <c r="E133" s="7" t="s">
        <v>33</v>
      </c>
      <c r="F133" s="7">
        <v>4500</v>
      </c>
      <c r="G133" s="47">
        <v>33.31</v>
      </c>
      <c r="H133" s="56" t="s">
        <v>35</v>
      </c>
      <c r="I133" s="8">
        <v>149895</v>
      </c>
      <c r="J133" s="8">
        <v>10</v>
      </c>
      <c r="K133" s="10">
        <v>149905</v>
      </c>
      <c r="L133" s="7">
        <v>4500</v>
      </c>
      <c r="M133" t="s">
        <v>319</v>
      </c>
    </row>
    <row r="134" spans="1:13">
      <c r="A134" s="44"/>
      <c r="B134" s="4"/>
      <c r="C134" s="4"/>
      <c r="E134" s="4"/>
      <c r="F134" s="4"/>
      <c r="K134" s="12"/>
      <c r="L134" s="4"/>
    </row>
    <row r="136" spans="1:13">
      <c r="K136" s="12">
        <f>SUM(K36:K65)</f>
        <v>859701.36</v>
      </c>
    </row>
    <row r="137" spans="1:13">
      <c r="D137" s="3"/>
    </row>
    <row r="138" spans="1:13">
      <c r="D138" s="3"/>
    </row>
    <row r="139" spans="1:13">
      <c r="D139" s="3"/>
      <c r="K139"/>
      <c r="L139"/>
      <c r="M139"/>
    </row>
    <row r="140" spans="1:13">
      <c r="D140" s="3"/>
      <c r="K140"/>
      <c r="L140"/>
      <c r="M140"/>
    </row>
    <row r="141" spans="1:13">
      <c r="D141" s="3"/>
      <c r="K141"/>
      <c r="L141"/>
      <c r="M141"/>
    </row>
    <row r="142" spans="1:13">
      <c r="D142" s="3"/>
      <c r="K142"/>
      <c r="L142"/>
      <c r="M142"/>
    </row>
    <row r="143" spans="1:13">
      <c r="D143" s="3"/>
      <c r="K143"/>
      <c r="L143"/>
      <c r="M143"/>
    </row>
    <row r="144" spans="1:13">
      <c r="D144" s="3"/>
      <c r="K144" s="71"/>
      <c r="L144"/>
      <c r="M144"/>
    </row>
    <row r="145" spans="4:13">
      <c r="D145" s="3"/>
      <c r="K145"/>
      <c r="L145"/>
      <c r="M145"/>
    </row>
    <row r="146" spans="4:13">
      <c r="D146" s="3"/>
      <c r="K146"/>
      <c r="L146"/>
      <c r="M146"/>
    </row>
    <row r="147" spans="4:13">
      <c r="D147" s="3"/>
      <c r="K147"/>
      <c r="L147"/>
      <c r="M147"/>
    </row>
    <row r="148" spans="4:13">
      <c r="D148" s="3"/>
      <c r="K148"/>
      <c r="L148"/>
      <c r="M148"/>
    </row>
    <row r="149" spans="4:13">
      <c r="D149" s="3"/>
      <c r="K149"/>
      <c r="L149"/>
      <c r="M149"/>
    </row>
    <row r="150" spans="4:13">
      <c r="D150" s="3"/>
      <c r="K150"/>
      <c r="L150"/>
      <c r="M150"/>
    </row>
    <row r="151" spans="4:13">
      <c r="D151" s="3"/>
      <c r="K151"/>
      <c r="L151"/>
      <c r="M151"/>
    </row>
    <row r="152" spans="4:13">
      <c r="D152" s="3"/>
      <c r="K152"/>
      <c r="L152"/>
      <c r="M152"/>
    </row>
    <row r="153" spans="4:13">
      <c r="D153" s="3"/>
      <c r="K153"/>
      <c r="L153"/>
      <c r="M153"/>
    </row>
    <row r="154" spans="4:13">
      <c r="D154" s="3"/>
      <c r="K154"/>
      <c r="L154"/>
      <c r="M154"/>
    </row>
    <row r="155" spans="4:13">
      <c r="D155" s="3"/>
      <c r="K155"/>
      <c r="L155"/>
      <c r="M155"/>
    </row>
    <row r="156" spans="4:13">
      <c r="K156"/>
      <c r="L156"/>
      <c r="M156"/>
    </row>
    <row r="157" spans="4:13">
      <c r="K157"/>
      <c r="L157"/>
      <c r="M157"/>
    </row>
    <row r="158" spans="4:13">
      <c r="K158"/>
      <c r="L158"/>
      <c r="M158"/>
    </row>
    <row r="159" spans="4:13">
      <c r="K159"/>
      <c r="L159"/>
      <c r="M159"/>
    </row>
    <row r="160" spans="4:13">
      <c r="K160"/>
      <c r="L160"/>
      <c r="M160"/>
    </row>
  </sheetData>
  <pageMargins left="0.7" right="0.7" top="0.75" bottom="0.75" header="0.3" footer="0.3"/>
  <pageSetup orientation="portrait" r:id="rId1"/>
  <ignoredErrors>
    <ignoredError sqref="G18 G22 G19:G21 G23:G34 G2:G16" calculatedColum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VALIDATION_LISTS!$A$1:$A$4</xm:f>
          </x14:formula1>
          <xm:sqref>B135:B136 B156:B1121 B18:B34 B36 B67</xm:sqref>
        </x14:dataValidation>
        <x14:dataValidation type="list" allowBlank="1" showInputMessage="1" showErrorMessage="1" xr:uid="{00000000-0002-0000-0000-000001000000}">
          <x14:formula1>
            <xm:f>VALIDATION_LISTS!$B$1:$B$10</xm:f>
          </x14:formula1>
          <xm:sqref>E156:E1120 E135:E136 E18:E34 E36 E67 E98</xm:sqref>
        </x14:dataValidation>
        <x14:dataValidation type="list" allowBlank="1" showInputMessage="1" showErrorMessage="1" xr:uid="{00000000-0002-0000-0000-000002000000}">
          <x14:formula1>
            <xm:f>VALIDATION_LISTS!$C$1:$C$8</xm:f>
          </x14:formula1>
          <xm:sqref>H135:H136 H156:H1123 H18:H34 H36 H67 H118 H98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E6D5-2349-48CD-930B-FCC41DCF6C2C}">
  <dimension ref="A1:U25"/>
  <sheetViews>
    <sheetView zoomScale="45" zoomScaleNormal="65" workbookViewId="0">
      <selection activeCell="AK14" sqref="AK14"/>
    </sheetView>
  </sheetViews>
  <sheetFormatPr defaultColWidth="13.28515625" defaultRowHeight="14.45"/>
  <cols>
    <col min="1" max="1" width="13.28515625" customWidth="1"/>
    <col min="3" max="3" width="59.28515625" bestFit="1" customWidth="1"/>
    <col min="4" max="4" width="20.42578125" customWidth="1"/>
    <col min="5" max="5" width="16" customWidth="1"/>
    <col min="6" max="6" width="18.7109375" bestFit="1" customWidth="1"/>
    <col min="7" max="16" width="13.42578125" bestFit="1" customWidth="1"/>
    <col min="17" max="17" width="19.42578125" customWidth="1"/>
    <col min="18" max="18" width="23.7109375" customWidth="1"/>
  </cols>
  <sheetData>
    <row r="1" spans="1:21" ht="111.6">
      <c r="A1" s="24"/>
      <c r="B1" s="6"/>
      <c r="C1" s="29" t="s">
        <v>320</v>
      </c>
      <c r="D1" s="29" t="s">
        <v>321</v>
      </c>
      <c r="E1" s="29" t="s">
        <v>322</v>
      </c>
      <c r="F1" s="29" t="s">
        <v>323</v>
      </c>
      <c r="G1" s="29" t="s">
        <v>324</v>
      </c>
      <c r="H1" s="29" t="s">
        <v>133</v>
      </c>
      <c r="I1" s="29" t="s">
        <v>325</v>
      </c>
      <c r="J1" s="29" t="s">
        <v>326</v>
      </c>
      <c r="K1" s="29" t="s">
        <v>327</v>
      </c>
      <c r="L1" s="29" t="s">
        <v>328</v>
      </c>
      <c r="M1" s="29" t="s">
        <v>329</v>
      </c>
      <c r="N1" s="29" t="s">
        <v>330</v>
      </c>
      <c r="O1" s="29" t="s">
        <v>331</v>
      </c>
      <c r="P1" s="29" t="s">
        <v>332</v>
      </c>
      <c r="Q1" s="29" t="s">
        <v>333</v>
      </c>
      <c r="R1" s="29" t="s">
        <v>334</v>
      </c>
    </row>
    <row r="2" spans="1:21" ht="15">
      <c r="A2" s="11"/>
      <c r="B2" s="49" t="s">
        <v>106</v>
      </c>
      <c r="C2" s="49" t="e" vm="2">
        <v>#VALUE!</v>
      </c>
      <c r="D2" s="3" t="str" cm="1">
        <f t="array" aca="1" ref="D2" ca="1">_FV(C2,"Exchange abbreviation",TRUE)</f>
        <v>ARCX</v>
      </c>
      <c r="E2" s="3" t="str" cm="1">
        <f t="array" aca="1" ref="E2" ca="1">_FV(C2,"Instrument type",TRUE)</f>
        <v>ETF</v>
      </c>
      <c r="F2" s="25" cm="1">
        <f t="array" aca="1" ref="F2" ca="1">_FV(C2,"Last trade time",TRUE)</f>
        <v>46125.812174687497</v>
      </c>
      <c r="G2" s="28" cm="1">
        <f t="array" aca="1" ref="G2" ca="1">_FV(C2,"Volume")</f>
        <v>7708548</v>
      </c>
      <c r="H2" s="23" cm="1">
        <f t="array" aca="1" ref="H2" ca="1">_FV(C2,"Open")</f>
        <v>30.51</v>
      </c>
      <c r="I2" s="26" cm="1">
        <f t="array" aca="1" ref="I2" ca="1">_FV(C2,"Beta")</f>
        <v>-0.93799999999999994</v>
      </c>
      <c r="J2" s="23" cm="1">
        <f t="array" aca="1" ref="J2" ca="1">_FV(C2,"Price")</f>
        <v>30.22</v>
      </c>
      <c r="K2" s="23" cm="1">
        <f t="array" aca="1" ref="K2" ca="1">_FV(C2,"Change")</f>
        <v>-0.22</v>
      </c>
      <c r="L2" s="27" cm="1">
        <f t="array" aca="1" ref="L2" ca="1">_FV(C2,"Change (%)",TRUE)</f>
        <v>-7.2269999999999999E-3</v>
      </c>
      <c r="M2" s="23" cm="1">
        <f t="array" aca="1" ref="M2" ca="1">_FV(C2,"High")</f>
        <v>30.59</v>
      </c>
      <c r="N2" s="23" cm="1">
        <f t="array" aca="1" ref="N2" ca="1">_FV(C2,"Low")</f>
        <v>30.22</v>
      </c>
      <c r="O2" s="23" cm="1">
        <f t="array" aca="1" ref="O2" ca="1">_FV(C2,"52 week high",TRUE)</f>
        <v>43.576300000000003</v>
      </c>
      <c r="P2" s="23" cm="1">
        <f t="array" aca="1" ref="P2" ca="1">_FV(C2,"52 week low",TRUE)</f>
        <v>29.24</v>
      </c>
      <c r="Q2" s="23" cm="1">
        <f t="array" aca="1" ref="Q2" ca="1">_FV(C2,"Previous close",TRUE)</f>
        <v>30.44</v>
      </c>
      <c r="R2" s="38" cm="1">
        <f t="array" aca="1" ref="R2" ca="1">_FV(C2,"Market cap",TRUE)</f>
        <v>805002398.15999997</v>
      </c>
    </row>
    <row r="3" spans="1:21" ht="15">
      <c r="A3" s="11"/>
      <c r="B3" s="49" t="s">
        <v>54</v>
      </c>
      <c r="C3" s="49" t="e" vm="3">
        <v>#VALUE!</v>
      </c>
      <c r="D3" s="3" t="str" cm="1">
        <f t="array" aca="1" ref="D3" ca="1">_FV(C3,"Exchange abbreviation",TRUE)</f>
        <v>ARCX</v>
      </c>
      <c r="E3" s="3" t="str" cm="1">
        <f t="array" aca="1" ref="E3" ca="1">_FV(C3,"Instrument type",TRUE)</f>
        <v>ETF</v>
      </c>
      <c r="F3" s="25" cm="1">
        <f t="array" aca="1" ref="F3" ca="1">_FV(C3,"Last trade time",TRUE)</f>
        <v>46125.812157522654</v>
      </c>
      <c r="G3" s="28" cm="1">
        <f t="array" aca="1" ref="G3" ca="1">_FV(C3,"Volume")</f>
        <v>37768843</v>
      </c>
      <c r="H3" s="23" cm="1">
        <f t="array" aca="1" ref="H3" ca="1">_FV(C3,"Open")</f>
        <v>57.61</v>
      </c>
      <c r="I3" s="26" cm="1">
        <f t="array" aca="1" ref="I3" ca="1">_FV(C3,"Beta")</f>
        <v>1.1061000000000001</v>
      </c>
      <c r="J3" s="23" cm="1">
        <f t="array" aca="1" ref="J3" ca="1">_FV(C3,"Price")</f>
        <v>56.765000000000001</v>
      </c>
      <c r="K3" s="23" cm="1">
        <f t="array" aca="1" ref="K3" ca="1">_FV(C3,"Change")</f>
        <v>-0.17499999999999999</v>
      </c>
      <c r="L3" s="27" cm="1">
        <f t="array" aca="1" ref="L3" ca="1">_FV(C3,"Change (%)",TRUE)</f>
        <v>-3.0730000000000002E-3</v>
      </c>
      <c r="M3" s="23" cm="1">
        <f t="array" aca="1" ref="M3" ca="1">_FV(C3,"High")</f>
        <v>57.72</v>
      </c>
      <c r="N3" s="23" cm="1">
        <f t="array" aca="1" ref="N3" ca="1">_FV(C3,"Low")</f>
        <v>56.645000000000003</v>
      </c>
      <c r="O3" s="23" cm="1">
        <f t="array" aca="1" ref="O3" ca="1">_FV(C3,"52 week high",TRUE)</f>
        <v>63.46</v>
      </c>
      <c r="P3" s="23" cm="1">
        <f t="array" aca="1" ref="P3" ca="1">_FV(C3,"52 week low",TRUE)</f>
        <v>39.19</v>
      </c>
      <c r="Q3" s="23" cm="1">
        <f t="array" aca="1" ref="Q3" ca="1">_FV(C3,"Previous close",TRUE)</f>
        <v>56.94</v>
      </c>
      <c r="R3" s="38" cm="1">
        <f t="array" aca="1" ref="R3" ca="1">_FV(C3,"Market cap",TRUE)</f>
        <v>43603133295.529999</v>
      </c>
    </row>
    <row r="4" spans="1:21" ht="15">
      <c r="A4" s="11"/>
      <c r="B4" s="49" t="s">
        <v>37</v>
      </c>
      <c r="C4" s="49" t="e" vm="4">
        <v>#VALUE!</v>
      </c>
      <c r="D4" s="3" t="str" cm="1">
        <f t="array" aca="1" ref="D4" ca="1">_FV(C4,"Exchange abbreviation",TRUE)</f>
        <v>ARCX</v>
      </c>
      <c r="E4" s="3" t="str" cm="1">
        <f t="array" aca="1" ref="E4" ca="1">_FV(C4,"Instrument type",TRUE)</f>
        <v>ETF</v>
      </c>
      <c r="F4" s="25" cm="1">
        <f t="array" aca="1" ref="F4" ca="1">_FV(C4,"Last trade time",TRUE)</f>
        <v>46125.812143390627</v>
      </c>
      <c r="G4" s="28" cm="1">
        <f t="array" aca="1" ref="G4" ca="1">_FV(C4,"Volume")</f>
        <v>13971348</v>
      </c>
      <c r="H4" s="23" cm="1">
        <f t="array" aca="1" ref="H4" ca="1">_FV(C4,"Open")</f>
        <v>46.83</v>
      </c>
      <c r="I4" s="26" cm="1">
        <f t="array" aca="1" ref="I4" ca="1">_FV(C4,"Beta")</f>
        <v>0.99760000000000004</v>
      </c>
      <c r="J4" s="23" cm="1">
        <f t="array" aca="1" ref="J4" ca="1">_FV(C4,"Price")</f>
        <v>46.32</v>
      </c>
      <c r="K4" s="23" cm="1">
        <f t="array" aca="1" ref="K4" ca="1">_FV(C4,"Change")</f>
        <v>-0.64</v>
      </c>
      <c r="L4" s="27" cm="1">
        <f t="array" aca="1" ref="L4" ca="1">_FV(C4,"Change (%)",TRUE)</f>
        <v>-1.3629E-2</v>
      </c>
      <c r="M4" s="23" cm="1">
        <f t="array" aca="1" ref="M4" ca="1">_FV(C4,"High")</f>
        <v>46.878500000000003</v>
      </c>
      <c r="N4" s="23" cm="1">
        <f t="array" aca="1" ref="N4" ca="1">_FV(C4,"Low")</f>
        <v>46.12</v>
      </c>
      <c r="O4" s="23" cm="1">
        <f t="array" aca="1" ref="O4" ca="1">_FV(C4,"52 week high",TRUE)</f>
        <v>47.8</v>
      </c>
      <c r="P4" s="23" cm="1">
        <f t="array" aca="1" ref="P4" ca="1">_FV(C4,"52 week low",TRUE)</f>
        <v>37.515000000000001</v>
      </c>
      <c r="Q4" s="23" cm="1">
        <f t="array" aca="1" ref="Q4" ca="1">_FV(C4,"Previous close",TRUE)</f>
        <v>46.96</v>
      </c>
      <c r="R4" s="38" cm="1">
        <f t="array" aca="1" ref="R4" ca="1">_FV(C4,"Market cap",TRUE)</f>
        <v>24418901907.66</v>
      </c>
    </row>
    <row r="5" spans="1:21" ht="15">
      <c r="A5" s="11"/>
      <c r="B5" s="49" t="s">
        <v>102</v>
      </c>
      <c r="C5" s="49" t="e" vm="5">
        <v>#VALUE!</v>
      </c>
      <c r="D5" s="3" t="str" cm="1">
        <f t="array" aca="1" ref="D5" ca="1">_FV(C5,"Exchange abbreviation",TRUE)</f>
        <v>ARCX</v>
      </c>
      <c r="E5" s="3" t="str" cm="1">
        <f t="array" aca="1" ref="E5" ca="1">_FV(C5,"Instrument type",TRUE)</f>
        <v>ETF</v>
      </c>
      <c r="F5" s="25" cm="1">
        <f t="array" aca="1" ref="F5" ca="1">_FV(C5,"Last trade time",TRUE)</f>
        <v>46125.812129941405</v>
      </c>
      <c r="G5" s="28" cm="1">
        <f t="array" aca="1" ref="G5" ca="1">_FV(C5,"Volume")</f>
        <v>7199797</v>
      </c>
      <c r="H5" s="23" cm="1">
        <f t="array" aca="1" ref="H5" ca="1">_FV(C5,"Open")</f>
        <v>36.44</v>
      </c>
      <c r="I5" s="26" cm="1">
        <f t="array" aca="1" ref="I5" ca="1">_FV(C5,"Beta")</f>
        <v>-0.9778</v>
      </c>
      <c r="J5" s="23" cm="1">
        <f t="array" aca="1" ref="J5" ca="1">_FV(C5,"Price")</f>
        <v>36.115000000000002</v>
      </c>
      <c r="K5" s="23" cm="1">
        <f t="array" aca="1" ref="K5" ca="1">_FV(C5,"Change")</f>
        <v>-0.23499999999999999</v>
      </c>
      <c r="L5" s="27" cm="1">
        <f t="array" aca="1" ref="L5" ca="1">_FV(C5,"Change (%)",TRUE)</f>
        <v>-6.4649999999999994E-3</v>
      </c>
      <c r="M5" s="23" cm="1">
        <f t="array" aca="1" ref="M5" ca="1">_FV(C5,"High")</f>
        <v>36.5</v>
      </c>
      <c r="N5" s="23" cm="1">
        <f t="array" aca="1" ref="N5" ca="1">_FV(C5,"Low")</f>
        <v>36.11</v>
      </c>
      <c r="O5" s="23" cm="1">
        <f t="array" aca="1" ref="O5" ca="1">_FV(C5,"52 week high",TRUE)</f>
        <v>48.32</v>
      </c>
      <c r="P5" s="23" cm="1">
        <f t="array" aca="1" ref="P5" ca="1">_FV(C5,"52 week low",TRUE)</f>
        <v>35.340000000000003</v>
      </c>
      <c r="Q5" s="23" cm="1">
        <f t="array" aca="1" ref="Q5" ca="1">_FV(C5,"Previous close",TRUE)</f>
        <v>36.35</v>
      </c>
      <c r="R5" s="38" cm="1">
        <f t="array" aca="1" ref="R5" ca="1">_FV(C5,"Market cap",TRUE)</f>
        <v>1560382904.5</v>
      </c>
    </row>
    <row r="6" spans="1:21" ht="15">
      <c r="A6" s="11"/>
      <c r="B6" s="49" t="s">
        <v>31</v>
      </c>
      <c r="C6" s="49" t="e" vm="6">
        <v>#VALUE!</v>
      </c>
      <c r="D6" s="3" t="str" cm="1">
        <f t="array" aca="1" ref="D6" ca="1">_FV(C6,"Exchange abbreviation",TRUE)</f>
        <v>ARCX</v>
      </c>
      <c r="E6" s="3" t="str" cm="1">
        <f t="array" aca="1" ref="E6" ca="1">_FV(C6,"Instrument type",TRUE)</f>
        <v>ETF</v>
      </c>
      <c r="F6" s="25" cm="1">
        <f t="array" aca="1" ref="F6" ca="1">_FV(C6,"Last trade time",TRUE)</f>
        <v>46125.812175277344</v>
      </c>
      <c r="G6" s="28" cm="1">
        <f t="array" aca="1" ref="G6" ca="1">_FV(C6,"Volume")</f>
        <v>7075843</v>
      </c>
      <c r="H6" s="23" cm="1">
        <f t="array" aca="1" ref="H6" ca="1">_FV(C6,"Open")</f>
        <v>82.18</v>
      </c>
      <c r="I6" s="26" cm="1">
        <f t="array" aca="1" ref="I6" ca="1">_FV(C6,"Beta")</f>
        <v>0.99080000000000001</v>
      </c>
      <c r="J6" s="23" cm="1">
        <f t="array" aca="1" ref="J6" ca="1">_FV(C6,"Price")</f>
        <v>81.495000000000005</v>
      </c>
      <c r="K6" s="23" cm="1">
        <f t="array" aca="1" ref="K6" ca="1">_FV(C6,"Change")</f>
        <v>-0.875</v>
      </c>
      <c r="L6" s="27" cm="1">
        <f t="array" aca="1" ref="L6" ca="1">_FV(C6,"Change (%)",TRUE)</f>
        <v>-1.0623E-2</v>
      </c>
      <c r="M6" s="23" cm="1">
        <f t="array" aca="1" ref="M6" ca="1">_FV(C6,"High")</f>
        <v>82.23</v>
      </c>
      <c r="N6" s="23" cm="1">
        <f t="array" aca="1" ref="N6" ca="1">_FV(C6,"Low")</f>
        <v>81.064999999999998</v>
      </c>
      <c r="O6" s="23" cm="1">
        <f t="array" aca="1" ref="O6" ca="1">_FV(C6,"52 week high",TRUE)</f>
        <v>90.14</v>
      </c>
      <c r="P6" s="23" cm="1">
        <f t="array" aca="1" ref="P6" ca="1">_FV(C6,"52 week low",TRUE)</f>
        <v>75.16</v>
      </c>
      <c r="Q6" s="23" cm="1">
        <f t="array" aca="1" ref="Q6" ca="1">_FV(C6,"Previous close",TRUE)</f>
        <v>82.37</v>
      </c>
      <c r="R6" s="38" cm="1">
        <f t="array" aca="1" ref="R6" ca="1">_FV(C6,"Market cap",TRUE)</f>
        <v>15480581181.4</v>
      </c>
    </row>
    <row r="7" spans="1:21" ht="15">
      <c r="A7" s="11"/>
      <c r="B7" s="49" t="s">
        <v>82</v>
      </c>
      <c r="C7" s="49" t="e" vm="7">
        <v>#VALUE!</v>
      </c>
      <c r="D7" s="3" t="str" cm="1">
        <f t="array" aca="1" ref="D7" ca="1">_FV(C7,"Exchange abbreviation",TRUE)</f>
        <v>XNAS</v>
      </c>
      <c r="E7" s="3" t="str" cm="1">
        <f t="array" aca="1" ref="E7" ca="1">_FV(C7,"Instrument type",TRUE)</f>
        <v>ETF</v>
      </c>
      <c r="F7" s="25" cm="1">
        <f t="array" aca="1" ref="F7" ca="1">_FV(C7,"Last trade time",TRUE)</f>
        <v>46125.812149872654</v>
      </c>
      <c r="G7" s="28" cm="1">
        <f t="array" aca="1" ref="G7" ca="1">_FV(C7,"Volume")</f>
        <v>1002847</v>
      </c>
      <c r="H7" s="23" cm="1">
        <f t="array" aca="1" ref="H7" ca="1">_FV(C7,"Open")</f>
        <v>170.35</v>
      </c>
      <c r="I7" s="26" cm="1">
        <f t="array" aca="1" ref="I7" ca="1">_FV(C7,"Beta")</f>
        <v>0.93300000000000005</v>
      </c>
      <c r="J7" s="23" cm="1">
        <f t="array" aca="1" ref="J7" ca="1">_FV(C7,"Price")</f>
        <v>172.03</v>
      </c>
      <c r="K7" s="23" cm="1">
        <f t="array" aca="1" ref="K7" ca="1">_FV(C7,"Change")</f>
        <v>2.66</v>
      </c>
      <c r="L7" s="27" cm="1">
        <f t="array" aca="1" ref="L7" ca="1">_FV(C7,"Change (%)",TRUE)</f>
        <v>1.5705E-2</v>
      </c>
      <c r="M7" s="23" cm="1">
        <f t="array" aca="1" ref="M7" ca="1">_FV(C7,"High")</f>
        <v>173.35499999999999</v>
      </c>
      <c r="N7" s="23" cm="1">
        <f t="array" aca="1" ref="N7" ca="1">_FV(C7,"Low")</f>
        <v>170.17500000000001</v>
      </c>
      <c r="O7" s="23" cm="1">
        <f t="array" aca="1" ref="O7" ca="1">_FV(C7,"52 week high",TRUE)</f>
        <v>179.64</v>
      </c>
      <c r="P7" s="23" cm="1">
        <f t="array" aca="1" ref="P7" ca="1">_FV(C7,"52 week low",TRUE)</f>
        <v>116.25</v>
      </c>
      <c r="Q7" s="23" cm="1">
        <f t="array" aca="1" ref="Q7" ca="1">_FV(C7,"Previous close",TRUE)</f>
        <v>169.37</v>
      </c>
      <c r="R7" s="38" cm="1">
        <f t="array" aca="1" ref="R7" ca="1">_FV(C7,"Market cap",TRUE)</f>
        <v>8122660512.6800003</v>
      </c>
    </row>
    <row r="8" spans="1:21" ht="15">
      <c r="A8" s="11"/>
      <c r="B8" s="49" t="s">
        <v>98</v>
      </c>
      <c r="C8" s="49" t="e" vm="8">
        <v>#VALUE!</v>
      </c>
      <c r="D8" s="3" t="str" cm="1">
        <f t="array" aca="1" ref="D8" ca="1">_FV(C8,"Exchange abbreviation",TRUE)</f>
        <v>ARCX</v>
      </c>
      <c r="E8" s="3" t="str" cm="1">
        <f t="array" aca="1" ref="E8" ca="1">_FV(C8,"Instrument type",TRUE)</f>
        <v>ETF</v>
      </c>
      <c r="F8" s="25" cm="1">
        <f t="array" aca="1" ref="F8" ca="1">_FV(C8,"Last trade time",TRUE)</f>
        <v>46125.812158402347</v>
      </c>
      <c r="G8" s="28" cm="1">
        <f t="array" aca="1" ref="G8" ca="1">_FV(C8,"Volume")</f>
        <v>4410270</v>
      </c>
      <c r="H8" s="23" cm="1">
        <f t="array" aca="1" ref="H8" ca="1">_FV(C8,"Open")</f>
        <v>434.86</v>
      </c>
      <c r="I8" s="26" cm="1">
        <f t="array" aca="1" ref="I8" ca="1">_FV(C8,"Beta")</f>
        <v>0.82499999999999996</v>
      </c>
      <c r="J8" s="23" cm="1">
        <f t="array" aca="1" ref="J8" ca="1">_FV(C8,"Price")</f>
        <v>435.57</v>
      </c>
      <c r="K8" s="23" cm="1">
        <f t="array" aca="1" ref="K8" ca="1">_FV(C8,"Change")</f>
        <v>-1.56</v>
      </c>
      <c r="L8" s="27" cm="1">
        <f t="array" aca="1" ref="L8" ca="1">_FV(C8,"Change (%)",TRUE)</f>
        <v>-3.5690000000000001E-3</v>
      </c>
      <c r="M8" s="23" cm="1">
        <f t="array" aca="1" ref="M8" ca="1">_FV(C8,"High")</f>
        <v>436.2</v>
      </c>
      <c r="N8" s="23" cm="1">
        <f t="array" aca="1" ref="N8" ca="1">_FV(C8,"Low")</f>
        <v>431.65010000000001</v>
      </c>
      <c r="O8" s="23" cm="1">
        <f t="array" aca="1" ref="O8" ca="1">_FV(C8,"52 week high",TRUE)</f>
        <v>509.7</v>
      </c>
      <c r="P8" s="23" cm="1">
        <f t="array" aca="1" ref="P8" ca="1">_FV(C8,"52 week low",TRUE)</f>
        <v>291.77999999999997</v>
      </c>
      <c r="Q8" s="23" cm="1">
        <f t="array" aca="1" ref="Q8" ca="1">_FV(C8,"Previous close",TRUE)</f>
        <v>437.13</v>
      </c>
      <c r="R8" s="38" cm="1">
        <f t="array" aca="1" ref="R8" ca="1">_FV(C8,"Market cap",TRUE)</f>
        <v>155110824523.87</v>
      </c>
      <c r="U8" s="50"/>
    </row>
    <row r="9" spans="1:21" ht="15">
      <c r="A9" s="11"/>
      <c r="B9" s="49" t="s">
        <v>66</v>
      </c>
      <c r="C9" s="49" t="e" vm="9">
        <v>#VALUE!</v>
      </c>
      <c r="D9" s="3" t="str" cm="1">
        <f t="array" aca="1" ref="D9" ca="1">_FV(C9,"Exchange abbreviation",TRUE)</f>
        <v>XNYS</v>
      </c>
      <c r="E9" s="3" t="str" cm="1">
        <f t="array" aca="1" ref="E9" ca="1">_FV(C9,"Instrument type",TRUE)</f>
        <v>Stock</v>
      </c>
      <c r="F9" s="25" cm="1">
        <f t="array" aca="1" ref="F9" ca="1">_FV(C9,"Last trade time",TRUE)</f>
        <v>46125.812193193749</v>
      </c>
      <c r="G9" s="28" cm="1">
        <f t="array" aca="1" ref="G9" ca="1">_FV(C9,"Volume")</f>
        <v>393410</v>
      </c>
      <c r="H9" s="23" cm="1">
        <f t="array" aca="1" ref="H9" ca="1">_FV(C9,"Open")</f>
        <v>616.42999999999995</v>
      </c>
      <c r="I9" s="26" cm="1">
        <f t="array" aca="1" ref="I9" ca="1">_FV(C9,"Beta")</f>
        <v>0.23569999999999999</v>
      </c>
      <c r="J9" s="23" cm="1">
        <f t="array" aca="1" ref="J9" ca="1">_FV(C9,"Price")</f>
        <v>618.28</v>
      </c>
      <c r="K9" s="23" cm="1">
        <f t="array" aca="1" ref="K9" ca="1">_FV(C9,"Change")</f>
        <v>4.5599999999999996</v>
      </c>
      <c r="L9" s="27" cm="1">
        <f t="array" aca="1" ref="L9" ca="1">_FV(C9,"Change (%)",TRUE)</f>
        <v>7.43E-3</v>
      </c>
      <c r="M9" s="23" cm="1">
        <f t="array" aca="1" ref="M9" ca="1">_FV(C9,"High")</f>
        <v>622.51</v>
      </c>
      <c r="N9" s="23" cm="1">
        <f t="array" aca="1" ref="N9" ca="1">_FV(C9,"Low")</f>
        <v>615.16</v>
      </c>
      <c r="O9" s="23" cm="1">
        <f t="array" aca="1" ref="O9" ca="1">_FV(C9,"52 week high",TRUE)</f>
        <v>692</v>
      </c>
      <c r="P9" s="23" cm="1">
        <f t="array" aca="1" ref="P9" ca="1">_FV(C9,"52 week low",TRUE)</f>
        <v>410.11</v>
      </c>
      <c r="Q9" s="23" cm="1">
        <f t="array" aca="1" ref="Q9" ca="1">_FV(C9,"Previous close",TRUE)</f>
        <v>613.72</v>
      </c>
      <c r="R9" s="38" cm="1">
        <f t="array" aca="1" ref="R9" ca="1">_FV(C9,"Market cap",TRUE)</f>
        <v>142490107188</v>
      </c>
    </row>
    <row r="10" spans="1:21" ht="15">
      <c r="A10" s="11"/>
      <c r="B10" s="49" t="s">
        <v>41</v>
      </c>
      <c r="C10" s="49" t="e" vm="10">
        <v>#VALUE!</v>
      </c>
      <c r="D10" s="3" t="str" cm="1">
        <f t="array" aca="1" ref="D10" ca="1">_FV(C10,"Exchange abbreviation",TRUE)</f>
        <v>XNAS</v>
      </c>
      <c r="E10" s="3" t="str" cm="1">
        <f t="array" aca="1" ref="E10" ca="1">_FV(C10,"Instrument type",TRUE)</f>
        <v>Stock</v>
      </c>
      <c r="F10" s="25" cm="1">
        <f t="array" aca="1" ref="F10" ca="1">_FV(C10,"Last trade time",TRUE)</f>
        <v>46125.812208240626</v>
      </c>
      <c r="G10" s="28" cm="1">
        <f t="array" aca="1" ref="G10" ca="1">_FV(C10,"Volume")</f>
        <v>29557535</v>
      </c>
      <c r="H10" s="23" cm="1">
        <f t="array" aca="1" ref="H10" ca="1">_FV(C10,"Open")</f>
        <v>416.7</v>
      </c>
      <c r="I10" s="26" cm="1">
        <f t="array" aca="1" ref="I10" ca="1">_FV(C10,"Beta")</f>
        <v>1.7027000000000001</v>
      </c>
      <c r="J10" s="23" cm="1">
        <f t="array" aca="1" ref="J10" ca="1">_FV(C10,"Price")</f>
        <v>423.13</v>
      </c>
      <c r="K10" s="23" cm="1">
        <f t="array" aca="1" ref="K10" ca="1">_FV(C10,"Change")</f>
        <v>2.54</v>
      </c>
      <c r="L10" s="27" cm="1">
        <f t="array" aca="1" ref="L10" ca="1">_FV(C10,"Change (%)",TRUE)</f>
        <v>6.0390000000000001E-3</v>
      </c>
      <c r="M10" s="23" cm="1">
        <f t="array" aca="1" ref="M10" ca="1">_FV(C10,"High")</f>
        <v>425.13</v>
      </c>
      <c r="N10" s="23" cm="1">
        <f t="array" aca="1" ref="N10" ca="1">_FV(C10,"Low")</f>
        <v>408.5</v>
      </c>
      <c r="O10" s="23" cm="1">
        <f t="array" aca="1" ref="O10" ca="1">_FV(C10,"52 week high",TRUE)</f>
        <v>471.34</v>
      </c>
      <c r="P10" s="23" cm="1">
        <f t="array" aca="1" ref="P10" ca="1">_FV(C10,"52 week low",TRUE)</f>
        <v>65.644999999999996</v>
      </c>
      <c r="Q10" s="23" cm="1">
        <f t="array" aca="1" ref="Q10" ca="1">_FV(C10,"Previous close",TRUE)</f>
        <v>420.59</v>
      </c>
      <c r="R10" s="38" cm="1">
        <f t="array" aca="1" ref="R10" ca="1">_FV(C10,"Market cap",TRUE)</f>
        <v>477178087420</v>
      </c>
    </row>
    <row r="11" spans="1:21" ht="15">
      <c r="A11" s="11"/>
      <c r="B11" s="49" t="s">
        <v>70</v>
      </c>
      <c r="C11" s="49" t="e" vm="11">
        <v>#VALUE!</v>
      </c>
      <c r="D11" s="3" t="str" cm="1">
        <f t="array" aca="1" ref="D11" ca="1">_FV(C11,"Exchange abbreviation",TRUE)</f>
        <v>BATS</v>
      </c>
      <c r="E11" s="3" t="str" cm="1">
        <f t="array" aca="1" ref="E11" ca="1">_FV(C11,"Instrument type",TRUE)</f>
        <v>ETF</v>
      </c>
      <c r="F11" s="25" cm="1">
        <f t="array" aca="1" ref="F11" ca="1">_FV(C11,"Last trade time",TRUE)</f>
        <v>46125.812185937502</v>
      </c>
      <c r="G11" s="28" cm="1">
        <f t="array" aca="1" ref="G11" ca="1">_FV(C11,"Volume")</f>
        <v>518750</v>
      </c>
      <c r="H11" s="23" cm="1">
        <f t="array" aca="1" ref="H11" ca="1">_FV(C11,"Open")</f>
        <v>229.465</v>
      </c>
      <c r="I11" s="26" cm="1">
        <f t="array" aca="1" ref="I11" ca="1">_FV(C11,"Beta")</f>
        <v>0.98480000000000001</v>
      </c>
      <c r="J11" s="23" cm="1">
        <f t="array" aca="1" ref="J11" ca="1">_FV(C11,"Price")</f>
        <v>232.42959999999999</v>
      </c>
      <c r="K11" s="23" cm="1">
        <f t="array" aca="1" ref="K11" ca="1">_FV(C11,"Change")</f>
        <v>2.7896000000000001</v>
      </c>
      <c r="L11" s="27" cm="1">
        <f t="array" aca="1" ref="L11" ca="1">_FV(C11,"Change (%)",TRUE)</f>
        <v>1.2148000000000001E-2</v>
      </c>
      <c r="M11" s="23" cm="1">
        <f t="array" aca="1" ref="M11" ca="1">_FV(C11,"High")</f>
        <v>232.47</v>
      </c>
      <c r="N11" s="23" cm="1">
        <f t="array" aca="1" ref="N11" ca="1">_FV(C11,"Low")</f>
        <v>228.52</v>
      </c>
      <c r="O11" s="23" cm="1">
        <f t="array" aca="1" ref="O11" ca="1">_FV(C11,"52 week high",TRUE)</f>
        <v>250.65</v>
      </c>
      <c r="P11" s="23" cm="1">
        <f t="array" aca="1" ref="P11" ca="1">_FV(C11,"52 week low",TRUE)</f>
        <v>143.47999999999999</v>
      </c>
      <c r="Q11" s="23" cm="1">
        <f t="array" aca="1" ref="Q11" ca="1">_FV(C11,"Previous close",TRUE)</f>
        <v>229.64</v>
      </c>
      <c r="R11" s="38" cm="1">
        <f t="array" aca="1" ref="R11" ca="1">_FV(C11,"Market cap",TRUE)</f>
        <v>13488702433.34</v>
      </c>
    </row>
    <row r="12" spans="1:21" ht="15">
      <c r="A12" s="11"/>
      <c r="B12" s="49" t="s">
        <v>58</v>
      </c>
      <c r="C12" s="49" t="e" vm="12">
        <v>#VALUE!</v>
      </c>
      <c r="D12" s="3" t="str" cm="1">
        <f t="array" aca="1" ref="D12" ca="1">_FV(C12,"Exchange abbreviation",TRUE)</f>
        <v>XNYS</v>
      </c>
      <c r="E12" s="3" t="str" cm="1">
        <f t="array" aca="1" ref="E12" ca="1">_FV(C12,"Instrument type",TRUE)</f>
        <v>Stock</v>
      </c>
      <c r="F12" s="25" cm="1">
        <f t="array" aca="1" ref="F12" ca="1">_FV(C12,"Last trade time",TRUE)</f>
        <v>46125.812189096876</v>
      </c>
      <c r="G12" s="28" cm="1">
        <f t="array" aca="1" ref="G12" ca="1">_FV(C12,"Volume")</f>
        <v>12056426</v>
      </c>
      <c r="H12" s="23" cm="1">
        <f t="array" aca="1" ref="H12" ca="1">_FV(C12,"Open")</f>
        <v>153.58000000000001</v>
      </c>
      <c r="I12" s="26" cm="1">
        <f t="array" aca="1" ref="I12" ca="1">_FV(C12,"Beta")</f>
        <v>0.25080000000000002</v>
      </c>
      <c r="J12" s="23" cm="1">
        <f t="array" aca="1" ref="J12" ca="1">_FV(C12,"Price")</f>
        <v>151.63999999999999</v>
      </c>
      <c r="K12" s="23" cm="1">
        <f t="array" aca="1" ref="K12" ca="1">_FV(C12,"Change")</f>
        <v>-0.87</v>
      </c>
      <c r="L12" s="27" cm="1">
        <f t="array" aca="1" ref="L12" ca="1">_FV(C12,"Change (%)",TRUE)</f>
        <v>-5.705E-3</v>
      </c>
      <c r="M12" s="23" cm="1">
        <f t="array" aca="1" ref="M12" ca="1">_FV(C12,"High")</f>
        <v>154.62</v>
      </c>
      <c r="N12" s="23" cm="1">
        <f t="array" aca="1" ref="N12" ca="1">_FV(C12,"Low")</f>
        <v>151.28</v>
      </c>
      <c r="O12" s="23" cm="1">
        <f t="array" aca="1" ref="O12" ca="1">_FV(C12,"52 week high",TRUE)</f>
        <v>176.41</v>
      </c>
      <c r="P12" s="23" cm="1">
        <f t="array" aca="1" ref="P12" ca="1">_FV(C12,"52 week low",TRUE)</f>
        <v>101.185</v>
      </c>
      <c r="Q12" s="23" cm="1">
        <f t="array" aca="1" ref="Q12" ca="1">_FV(C12,"Previous close",TRUE)</f>
        <v>152.51</v>
      </c>
      <c r="R12" s="38" cm="1">
        <f t="array" aca="1" ref="R12" ca="1">_FV(C12,"Market cap",TRUE)</f>
        <v>630300758400</v>
      </c>
    </row>
    <row r="13" spans="1:21" ht="15">
      <c r="A13" s="11"/>
      <c r="B13" s="49" t="s">
        <v>94</v>
      </c>
      <c r="C13" s="49" t="e" vm="13">
        <v>#VALUE!</v>
      </c>
      <c r="D13" s="3" t="str" cm="1">
        <f t="array" aca="1" ref="D13" ca="1">_FV(C13,"Exchange abbreviation",TRUE)</f>
        <v>XNYS</v>
      </c>
      <c r="E13" s="3" t="str" cm="1">
        <f t="array" aca="1" ref="E13" ca="1">_FV(C13,"Instrument type",TRUE)</f>
        <v>Stock</v>
      </c>
      <c r="F13" s="25" cm="1">
        <f t="array" aca="1" ref="F13" ca="1">_FV(C13,"Last trade time",TRUE)</f>
        <v>46125.812192568752</v>
      </c>
      <c r="G13" s="28" cm="1">
        <f t="array" aca="1" ref="G13" ca="1">_FV(C13,"Volume")</f>
        <v>2228422</v>
      </c>
      <c r="H13" s="23" cm="1">
        <f t="array" aca="1" ref="H13" ca="1">_FV(C13,"Open")</f>
        <v>73</v>
      </c>
      <c r="I13" s="26" cm="1">
        <f t="array" aca="1" ref="I13" ca="1">_FV(C13,"Beta")</f>
        <v>1.6909000000000001</v>
      </c>
      <c r="J13" s="23" cm="1">
        <f t="array" aca="1" ref="J13" ca="1">_FV(C13,"Price")</f>
        <v>73.007499999999993</v>
      </c>
      <c r="K13" s="23" cm="1">
        <f t="array" aca="1" ref="K13" ca="1">_FV(C13,"Change")</f>
        <v>-2.2499999999999999E-2</v>
      </c>
      <c r="L13" s="27" cm="1">
        <f t="array" aca="1" ref="L13" ca="1">_FV(C13,"Change (%)",TRUE)</f>
        <v>-3.0810000000000001E-4</v>
      </c>
      <c r="M13" s="23" cm="1">
        <f t="array" aca="1" ref="M13" ca="1">_FV(C13,"High")</f>
        <v>74.47</v>
      </c>
      <c r="N13" s="23" cm="1">
        <f t="array" aca="1" ref="N13" ca="1">_FV(C13,"Low")</f>
        <v>72.489999999999995</v>
      </c>
      <c r="O13" s="23" cm="1">
        <f t="array" aca="1" ref="O13" ca="1">_FV(C13,"52 week high",TRUE)</f>
        <v>75.6999</v>
      </c>
      <c r="P13" s="23" cm="1">
        <f t="array" aca="1" ref="P13" ca="1">_FV(C13,"52 week low",TRUE)</f>
        <v>22.68</v>
      </c>
      <c r="Q13" s="23" cm="1">
        <f t="array" aca="1" ref="Q13" ca="1">_FV(C13,"Previous close",TRUE)</f>
        <v>73.03</v>
      </c>
      <c r="R13" s="38" cm="1">
        <f t="array" aca="1" ref="R13" ca="1">_FV(C13,"Market cap",TRUE)</f>
        <v>19263948769</v>
      </c>
    </row>
    <row r="14" spans="1:21" ht="15">
      <c r="A14" s="11"/>
      <c r="B14" s="49" t="s">
        <v>50</v>
      </c>
      <c r="C14" s="49" t="e" vm="14">
        <v>#VALUE!</v>
      </c>
      <c r="D14" s="3" t="str" cm="1">
        <f t="array" aca="1" ref="D14" ca="1">_FV(C14,"Exchange abbreviation",TRUE)</f>
        <v>XNAS</v>
      </c>
      <c r="E14" s="3" t="str" cm="1">
        <f t="array" aca="1" ref="E14" ca="1">_FV(C14,"Instrument type",TRUE)</f>
        <v>Stock</v>
      </c>
      <c r="F14" s="25" cm="1">
        <f t="array" aca="1" ref="F14" ca="1">_FV(C14,"Last trade time",TRUE)</f>
        <v>46125.81219118047</v>
      </c>
      <c r="G14" s="28" cm="1">
        <f t="array" aca="1" ref="G14" ca="1">_FV(C14,"Volume")</f>
        <v>29607292</v>
      </c>
      <c r="H14" s="23" cm="1">
        <f t="array" aca="1" ref="H14" ca="1">_FV(C14,"Open")</f>
        <v>237.61</v>
      </c>
      <c r="I14" s="26" cm="1">
        <f t="array" aca="1" ref="I14" ca="1">_FV(C14,"Beta")</f>
        <v>1.3905000000000001</v>
      </c>
      <c r="J14" s="23" cm="1">
        <f t="array" aca="1" ref="J14" ca="1">_FV(C14,"Price")</f>
        <v>238.57</v>
      </c>
      <c r="K14" s="23" cm="1">
        <f t="array" aca="1" ref="K14" ca="1">_FV(C14,"Change")</f>
        <v>0.19</v>
      </c>
      <c r="L14" s="27" cm="1">
        <f t="array" aca="1" ref="L14" ca="1">_FV(C14,"Change (%)",TRUE)</f>
        <v>7.9699999999999997E-4</v>
      </c>
      <c r="M14" s="23" cm="1">
        <f t="array" aca="1" ref="M14" ca="1">_FV(C14,"High")</f>
        <v>239.32</v>
      </c>
      <c r="N14" s="23" cm="1">
        <f t="array" aca="1" ref="N14" ca="1">_FV(C14,"Low")</f>
        <v>235.75</v>
      </c>
      <c r="O14" s="23" cm="1">
        <f t="array" aca="1" ref="O14" ca="1">_FV(C14,"52 week high",TRUE)</f>
        <v>258.60000000000002</v>
      </c>
      <c r="P14" s="23" cm="1">
        <f t="array" aca="1" ref="P14" ca="1">_FV(C14,"52 week low",TRUE)</f>
        <v>165.285</v>
      </c>
      <c r="Q14" s="23" cm="1">
        <f t="array" aca="1" ref="Q14" ca="1">_FV(C14,"Previous close",TRUE)</f>
        <v>238.38</v>
      </c>
      <c r="R14" s="38" cm="1">
        <f t="array" aca="1" ref="R14" ca="1">_FV(C14,"Market cap",TRUE)</f>
        <v>2565641422500</v>
      </c>
    </row>
    <row r="15" spans="1:21" ht="15">
      <c r="A15" s="11"/>
      <c r="B15" s="49" t="s">
        <v>90</v>
      </c>
      <c r="C15" s="49" t="e" vm="15">
        <v>#VALUE!</v>
      </c>
      <c r="D15" s="3" t="str" cm="1">
        <f t="array" aca="1" ref="D15" ca="1">_FV(C15,"Exchange abbreviation",TRUE)</f>
        <v>XNAS</v>
      </c>
      <c r="E15" s="3" t="str" cm="1">
        <f t="array" aca="1" ref="E15" ca="1">_FV(C15,"Instrument type",TRUE)</f>
        <v>Stock</v>
      </c>
      <c r="F15" s="25" cm="1">
        <f t="array" aca="1" ref="F15" ca="1">_FV(C15,"Last trade time",TRUE)</f>
        <v>46125.812171990627</v>
      </c>
      <c r="G15" s="28" cm="1">
        <f t="array" aca="1" ref="G15" ca="1">_FV(C15,"Volume")</f>
        <v>841368</v>
      </c>
      <c r="H15" s="23" cm="1">
        <f t="array" aca="1" ref="H15" ca="1">_FV(C15,"Open")</f>
        <v>66.959999999999994</v>
      </c>
      <c r="I15" s="26" cm="1">
        <f t="array" aca="1" ref="I15" ca="1">_FV(C15,"Beta")</f>
        <v>2.1011000000000002</v>
      </c>
      <c r="J15" s="23" cm="1">
        <f t="array" aca="1" ref="J15" ca="1">_FV(C15,"Price")</f>
        <v>66.709999999999994</v>
      </c>
      <c r="K15" s="23" cm="1">
        <f t="array" aca="1" ref="K15" ca="1">_FV(C15,"Change")</f>
        <v>-0.25</v>
      </c>
      <c r="L15" s="27" cm="1">
        <f t="array" aca="1" ref="L15" ca="1">_FV(C15,"Change (%)",TRUE)</f>
        <v>-3.7339999999999999E-3</v>
      </c>
      <c r="M15" s="23" cm="1">
        <f t="array" aca="1" ref="M15" ca="1">_FV(C15,"High")</f>
        <v>68.519900000000007</v>
      </c>
      <c r="N15" s="23" cm="1">
        <f t="array" aca="1" ref="N15" ca="1">_FV(C15,"Low")</f>
        <v>66.52</v>
      </c>
      <c r="O15" s="23" cm="1">
        <f t="array" aca="1" ref="O15" ca="1">_FV(C15,"52 week high",TRUE)</f>
        <v>68.693600000000004</v>
      </c>
      <c r="P15" s="23" cm="1">
        <f t="array" aca="1" ref="P15" ca="1">_FV(C15,"52 week low",TRUE)</f>
        <v>14.77</v>
      </c>
      <c r="Q15" s="23" cm="1">
        <f t="array" aca="1" ref="Q15" ca="1">_FV(C15,"Previous close",TRUE)</f>
        <v>66.959999999999994</v>
      </c>
      <c r="R15" s="38" cm="1">
        <f t="array" aca="1" ref="R15" ca="1">_FV(C15,"Market cap",TRUE)</f>
        <v>6602558875</v>
      </c>
    </row>
    <row r="16" spans="1:21" ht="15">
      <c r="A16" s="11"/>
      <c r="B16" s="49" t="s">
        <v>78</v>
      </c>
      <c r="C16" s="49" t="e" vm="16">
        <v>#VALUE!</v>
      </c>
      <c r="D16" s="3" t="str" cm="1">
        <f t="array" aca="1" ref="D16" ca="1">_FV(C16,"Exchange abbreviation",TRUE)</f>
        <v>XNYS</v>
      </c>
      <c r="E16" s="3" t="str" cm="1">
        <f t="array" aca="1" ref="E16" ca="1">_FV(C16,"Instrument type",TRUE)</f>
        <v>Stock</v>
      </c>
      <c r="F16" s="25" cm="1">
        <f t="array" aca="1" ref="F16" ca="1">_FV(C16,"Last trade time",TRUE)</f>
        <v>46125.812192858597</v>
      </c>
      <c r="G16" s="28" cm="1">
        <f t="array" aca="1" ref="G16" ca="1">_FV(C16,"Volume")</f>
        <v>37607448</v>
      </c>
      <c r="H16" s="23" cm="1">
        <f t="array" aca="1" ref="H16" ca="1">_FV(C16,"Open")</f>
        <v>139.78</v>
      </c>
      <c r="I16" s="26" cm="1">
        <f t="array" aca="1" ref="I16" ca="1">_FV(C16,"Beta")</f>
        <v>1.5585</v>
      </c>
      <c r="J16" s="23" cm="1">
        <f t="array" aca="1" ref="J16" ca="1">_FV(C16,"Price")</f>
        <v>154.62</v>
      </c>
      <c r="K16" s="23" cm="1">
        <f t="array" aca="1" ref="K16" ca="1">_FV(C16,"Change")</f>
        <v>16.53</v>
      </c>
      <c r="L16" s="27" cm="1">
        <f t="array" aca="1" ref="L16" ca="1">_FV(C16,"Change (%)",TRUE)</f>
        <v>0.11970499999999999</v>
      </c>
      <c r="M16" s="23" cm="1">
        <f t="array" aca="1" ref="M16" ca="1">_FV(C16,"High")</f>
        <v>154.69</v>
      </c>
      <c r="N16" s="23" cm="1">
        <f t="array" aca="1" ref="N16" ca="1">_FV(C16,"Low")</f>
        <v>139.72</v>
      </c>
      <c r="O16" s="23" cm="1">
        <f t="array" aca="1" ref="O16" ca="1">_FV(C16,"52 week high",TRUE)</f>
        <v>345.72</v>
      </c>
      <c r="P16" s="23" cm="1">
        <f t="array" aca="1" ref="P16" ca="1">_FV(C16,"52 week low",TRUE)</f>
        <v>121.235</v>
      </c>
      <c r="Q16" s="23" cm="1">
        <f t="array" aca="1" ref="Q16" ca="1">_FV(C16,"Previous close",TRUE)</f>
        <v>138.09</v>
      </c>
      <c r="R16" s="38" cm="1">
        <f t="array" aca="1" ref="R16" ca="1">_FV(C16,"Market cap",TRUE)</f>
        <v>444694232520</v>
      </c>
    </row>
    <row r="17" spans="1:18" ht="15">
      <c r="A17" s="11"/>
      <c r="B17" s="49" t="s">
        <v>74</v>
      </c>
      <c r="C17" s="49" t="e" vm="17">
        <v>#VALUE!</v>
      </c>
      <c r="D17" s="3" t="str" cm="1">
        <f t="array" aca="1" ref="D17" ca="1">_FV(C17,"Exchange abbreviation",TRUE)</f>
        <v>XNAS</v>
      </c>
      <c r="E17" s="3" t="str" cm="1">
        <f t="array" aca="1" ref="E17" ca="1">_FV(C17,"Instrument type",TRUE)</f>
        <v>Stock</v>
      </c>
      <c r="F17" s="25" cm="1">
        <f t="array" aca="1" ref="F17" ca="1">_FV(C17,"Last trade time",TRUE)</f>
        <v>46125.812188564065</v>
      </c>
      <c r="G17" s="28" cm="1">
        <f t="array" aca="1" ref="G17" ca="1">_FV(C17,"Volume")</f>
        <v>100038797</v>
      </c>
      <c r="H17" s="23" cm="1">
        <f t="array" aca="1" ref="H17" ca="1">_FV(C17,"Open")</f>
        <v>186</v>
      </c>
      <c r="I17" s="26" cm="1">
        <f t="array" aca="1" ref="I17" ca="1">_FV(C17,"Beta")</f>
        <v>2.3296999999999999</v>
      </c>
      <c r="J17" s="23" cm="1">
        <f t="array" aca="1" ref="J17" ca="1">_FV(C17,"Price")</f>
        <v>188.67410000000001</v>
      </c>
      <c r="K17" s="23" cm="1">
        <f t="array" aca="1" ref="K17" ca="1">_FV(C17,"Change")</f>
        <v>4.41E-2</v>
      </c>
      <c r="L17" s="27" cm="1">
        <f t="array" aca="1" ref="L17" ca="1">_FV(C17,"Change (%)",TRUE)</f>
        <v>2.3380000000000002E-4</v>
      </c>
      <c r="M17" s="23" cm="1">
        <f t="array" aca="1" ref="M17" ca="1">_FV(C17,"High")</f>
        <v>189.65</v>
      </c>
      <c r="N17" s="23" cm="1">
        <f t="array" aca="1" ref="N17" ca="1">_FV(C17,"Low")</f>
        <v>185.74</v>
      </c>
      <c r="O17" s="23" cm="1">
        <f t="array" aca="1" ref="O17" ca="1">_FV(C17,"52 week high",TRUE)</f>
        <v>212.18989999999999</v>
      </c>
      <c r="P17" s="23" cm="1">
        <f t="array" aca="1" ref="P17" ca="1">_FV(C17,"52 week low",TRUE)</f>
        <v>95.04</v>
      </c>
      <c r="Q17" s="23" cm="1">
        <f t="array" aca="1" ref="Q17" ca="1">_FV(C17,"Previous close",TRUE)</f>
        <v>188.63</v>
      </c>
      <c r="R17" s="38" cm="1">
        <f t="array" aca="1" ref="R17" ca="1">_FV(C17,"Market cap",TRUE)</f>
        <v>4584780630000</v>
      </c>
    </row>
    <row r="18" spans="1:18" ht="15">
      <c r="A18" s="11"/>
      <c r="B18" s="49" t="s">
        <v>62</v>
      </c>
      <c r="C18" s="49" t="e" vm="18">
        <v>#VALUE!</v>
      </c>
      <c r="D18" s="3" t="str" cm="1">
        <f t="array" aca="1" ref="D18" ca="1">_FV(C18,"Exchange abbreviation",TRUE)</f>
        <v>XNAS</v>
      </c>
      <c r="E18" s="3" t="str" cm="1">
        <f t="array" aca="1" ref="E18" ca="1">_FV(C18,"Instrument type",TRUE)</f>
        <v>Stock</v>
      </c>
      <c r="F18" s="25" cm="1">
        <f t="array" aca="1" ref="F18" ca="1">_FV(C18,"Last trade time",TRUE)</f>
        <v>46125.81219931641</v>
      </c>
      <c r="G18" s="28" cm="1">
        <f t="array" aca="1" ref="G18" ca="1">_FV(C18,"Volume")</f>
        <v>11859957</v>
      </c>
      <c r="H18" s="23" cm="1">
        <f t="array" aca="1" ref="H18" ca="1">_FV(C18,"Open")</f>
        <v>317.32</v>
      </c>
      <c r="I18" s="26" cm="1">
        <f t="array" aca="1" ref="I18" ca="1">_FV(C18,"Beta")</f>
        <v>1.1144000000000001</v>
      </c>
      <c r="J18" s="23" cm="1">
        <f t="array" aca="1" ref="J18" ca="1">_FV(C18,"Price")</f>
        <v>320.5</v>
      </c>
      <c r="K18" s="23" cm="1">
        <f t="array" aca="1" ref="K18" ca="1">_FV(C18,"Change")</f>
        <v>3.26</v>
      </c>
      <c r="L18" s="27" cm="1">
        <f t="array" aca="1" ref="L18" ca="1">_FV(C18,"Change (%)",TRUE)</f>
        <v>1.0276E-2</v>
      </c>
      <c r="M18" s="23" cm="1">
        <f t="array" aca="1" ref="M18" ca="1">_FV(C18,"High")</f>
        <v>320.72000000000003</v>
      </c>
      <c r="N18" s="23" cm="1">
        <f t="array" aca="1" ref="N18" ca="1">_FV(C18,"Low")</f>
        <v>315.47000000000003</v>
      </c>
      <c r="O18" s="23" cm="1">
        <f t="array" aca="1" ref="O18" ca="1">_FV(C18,"52 week high",TRUE)</f>
        <v>349</v>
      </c>
      <c r="P18" s="23" cm="1">
        <f t="array" aca="1" ref="P18" ca="1">_FV(C18,"52 week low",TRUE)</f>
        <v>146.1</v>
      </c>
      <c r="Q18" s="23" cm="1">
        <f t="array" aca="1" ref="Q18" ca="1">_FV(C18,"Previous close",TRUE)</f>
        <v>317.24</v>
      </c>
      <c r="R18" s="38" cm="1">
        <f t="array" aca="1" ref="R18" ca="1">_FV(C18,"Market cap",TRUE)</f>
        <v>3877088500000</v>
      </c>
    </row>
    <row r="19" spans="1:18" ht="15">
      <c r="A19" s="11"/>
      <c r="B19" s="49" t="s">
        <v>86</v>
      </c>
      <c r="C19" s="49" t="e" vm="19">
        <v>#VALUE!</v>
      </c>
      <c r="D19" s="3" t="str" cm="1">
        <f t="array" aca="1" ref="D19" ca="1">_FV(C19,"Exchange abbreviation",TRUE)</f>
        <v>OTCM</v>
      </c>
      <c r="E19" s="3" t="str" cm="1">
        <f t="array" aca="1" ref="E19" ca="1">_FV(C19,"Instrument type",TRUE)</f>
        <v>Stock</v>
      </c>
      <c r="F19" s="25" cm="1">
        <f t="array" aca="1" ref="F19" ca="1">_FV(C19,"Last trade time",TRUE)</f>
        <v>46125.801731226566</v>
      </c>
      <c r="G19" s="28" cm="1">
        <f t="array" aca="1" ref="G19" ca="1">_FV(C19,"Volume")</f>
        <v>168394</v>
      </c>
      <c r="H19" s="23" cm="1">
        <f t="array" aca="1" ref="H19" ca="1">_FV(C19,"Open")</f>
        <v>133.13999999999999</v>
      </c>
      <c r="I19" s="26" cm="1">
        <f t="array" aca="1" ref="I19" ca="1">_FV(C19,"Beta")</f>
        <v>1.3421000000000001</v>
      </c>
      <c r="J19" s="23" cm="1">
        <f t="array" aca="1" ref="J19" ca="1">_FV(C19,"Price")</f>
        <v>135.8665</v>
      </c>
      <c r="K19" s="23" cm="1">
        <f t="array" aca="1" ref="K19" ca="1">_FV(C19,"Change")</f>
        <v>1.5265</v>
      </c>
      <c r="L19" s="27" cm="1">
        <f t="array" aca="1" ref="L19" ca="1">_FV(C19,"Change (%)",TRUE)</f>
        <v>1.1363000000000002E-2</v>
      </c>
      <c r="M19" s="23" cm="1">
        <f t="array" aca="1" ref="M19" ca="1">_FV(C19,"High")</f>
        <v>136.19999999999999</v>
      </c>
      <c r="N19" s="23" cm="1">
        <f t="array" aca="1" ref="N19" ca="1">_FV(C19,"Low")</f>
        <v>132.97999999999999</v>
      </c>
      <c r="O19" s="23" cm="1">
        <f t="array" aca="1" ref="O19" ca="1">_FV(C19,"52 week high",TRUE)</f>
        <v>161.80000000000001</v>
      </c>
      <c r="P19" s="23" cm="1">
        <f t="array" aca="1" ref="P19" ca="1">_FV(C19,"52 week low",TRUE)</f>
        <v>103.09</v>
      </c>
      <c r="Q19" s="23" cm="1">
        <f t="array" aca="1" ref="Q19" ca="1">_FV(C19,"Previous close",TRUE)</f>
        <v>134.34</v>
      </c>
      <c r="R19" s="38" cm="1">
        <f t="array" aca="1" ref="R19" ca="1">_FV(C19,"Market cap",TRUE)</f>
        <v>212495206000</v>
      </c>
    </row>
    <row r="20" spans="1:18" ht="15">
      <c r="A20" s="11"/>
      <c r="B20" s="49" t="s">
        <v>46</v>
      </c>
      <c r="C20" s="49" t="e" vm="20">
        <v>#VALUE!</v>
      </c>
      <c r="D20" s="3" t="str" cm="1">
        <f t="array" aca="1" ref="D20" ca="1">_FV(C20,"Exchange abbreviation",TRUE)</f>
        <v>XNAS</v>
      </c>
      <c r="E20" s="3" t="str" cm="1">
        <f t="array" aca="1" ref="E20" ca="1">_FV(C20,"Instrument type",TRUE)</f>
        <v>Stock</v>
      </c>
      <c r="F20" s="25" cm="1">
        <f t="array" aca="1" ref="F20" ca="1">_FV(C20,"Last trade time",TRUE)</f>
        <v>46125.812193205471</v>
      </c>
      <c r="G20" s="28" cm="1">
        <f t="array" aca="1" ref="G20" ca="1">_FV(C20,"Volume")</f>
        <v>54819099</v>
      </c>
      <c r="H20" s="23" cm="1">
        <f t="array" aca="1" ref="H20" ca="1">_FV(C20,"Open")</f>
        <v>130.02000000000001</v>
      </c>
      <c r="I20" s="26" cm="1">
        <f t="array" aca="1" ref="I20" ca="1">_FV(C20,"Beta")</f>
        <v>1.6528</v>
      </c>
      <c r="J20" s="23" cm="1">
        <f t="array" aca="1" ref="J20" ca="1">_FV(C20,"Price")</f>
        <v>131.97</v>
      </c>
      <c r="K20" s="23" cm="1">
        <f t="array" aca="1" ref="K20" ca="1">_FV(C20,"Change")</f>
        <v>3.91</v>
      </c>
      <c r="L20" s="27" cm="1">
        <f t="array" aca="1" ref="L20" ca="1">_FV(C20,"Change (%)",TRUE)</f>
        <v>3.0533000000000001E-2</v>
      </c>
      <c r="M20" s="23" cm="1">
        <f t="array" aca="1" ref="M20" ca="1">_FV(C20,"High")</f>
        <v>134.41990000000001</v>
      </c>
      <c r="N20" s="23" cm="1">
        <f t="array" aca="1" ref="N20" ca="1">_FV(C20,"Low")</f>
        <v>129.15</v>
      </c>
      <c r="O20" s="23" cm="1">
        <f t="array" aca="1" ref="O20" ca="1">_FV(C20,"52 week high",TRUE)</f>
        <v>207.52</v>
      </c>
      <c r="P20" s="23" cm="1">
        <f t="array" aca="1" ref="P20" ca="1">_FV(C20,"52 week low",TRUE)</f>
        <v>89.31</v>
      </c>
      <c r="Q20" s="23" cm="1">
        <f t="array" aca="1" ref="Q20" ca="1">_FV(C20,"Previous close",TRUE)</f>
        <v>128.06</v>
      </c>
      <c r="R20" s="38" cm="1">
        <f t="array" aca="1" ref="R20" ca="1">_FV(C20,"Market cap",TRUE)</f>
        <v>315496851870</v>
      </c>
    </row>
    <row r="21" spans="1:18" ht="22.15">
      <c r="A21" s="11"/>
      <c r="B21" s="3"/>
      <c r="C21" s="3"/>
      <c r="D21" s="3"/>
      <c r="E21" s="3"/>
      <c r="F21" s="25"/>
      <c r="G21" s="28"/>
      <c r="H21" s="23"/>
      <c r="I21" s="26"/>
      <c r="J21" s="23"/>
      <c r="K21" s="23"/>
      <c r="L21" s="27"/>
      <c r="M21" s="23"/>
      <c r="N21" s="23"/>
      <c r="O21" s="23"/>
      <c r="P21" s="23"/>
      <c r="Q21" s="23"/>
      <c r="R21" s="38"/>
    </row>
    <row r="22" spans="1:18" ht="22.15">
      <c r="A22" s="11"/>
      <c r="B22" s="3"/>
      <c r="C22" s="3"/>
      <c r="D22" s="3"/>
      <c r="E22" s="3"/>
      <c r="F22" s="25"/>
      <c r="G22" s="28"/>
      <c r="H22" s="23"/>
      <c r="I22" s="26"/>
      <c r="J22" s="23"/>
      <c r="K22" s="23"/>
      <c r="L22" s="27"/>
      <c r="M22" s="23"/>
      <c r="N22" s="23"/>
      <c r="O22" s="23"/>
      <c r="P22" s="23"/>
      <c r="Q22" s="23"/>
      <c r="R22" s="38"/>
    </row>
    <row r="23" spans="1:18" ht="22.15">
      <c r="A23" s="11"/>
      <c r="B23" s="3"/>
      <c r="C23" s="3"/>
      <c r="D23" s="3"/>
      <c r="E23" s="3"/>
      <c r="F23" s="25"/>
      <c r="G23" s="28"/>
      <c r="H23" s="23"/>
      <c r="I23" s="26"/>
      <c r="J23" s="23"/>
      <c r="K23" s="23"/>
      <c r="L23" s="27"/>
      <c r="M23" s="23"/>
      <c r="N23" s="23"/>
      <c r="O23" s="23"/>
      <c r="P23" s="23"/>
      <c r="Q23" s="23"/>
      <c r="R23" s="38"/>
    </row>
    <row r="24" spans="1:18" ht="22.15">
      <c r="A24" s="11"/>
      <c r="B24" s="3"/>
      <c r="C24" s="3"/>
      <c r="D24" s="3"/>
      <c r="E24" s="3"/>
      <c r="F24" s="25"/>
      <c r="G24" s="28"/>
      <c r="H24" s="23"/>
      <c r="I24" s="26"/>
      <c r="J24" s="23"/>
      <c r="K24" s="23"/>
      <c r="L24" s="27"/>
      <c r="M24" s="23"/>
      <c r="N24" s="23"/>
      <c r="O24" s="23"/>
      <c r="P24" s="23"/>
      <c r="Q24" s="23"/>
      <c r="R24" s="38"/>
    </row>
    <row r="25" spans="1:18" ht="22.15">
      <c r="A25" s="11"/>
      <c r="B25" s="3"/>
      <c r="C25" s="3"/>
      <c r="D25" s="3"/>
      <c r="E25" s="3"/>
      <c r="F25" s="25"/>
      <c r="G25" s="28"/>
      <c r="H25" s="23"/>
      <c r="I25" s="26"/>
      <c r="J25" s="23"/>
      <c r="K25" s="23"/>
      <c r="L25" s="27"/>
      <c r="M25" s="23"/>
      <c r="N25" s="23"/>
      <c r="O25" s="23"/>
      <c r="P25" s="23"/>
      <c r="Q25" s="23"/>
      <c r="R25" s="3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2DD0-2D30-0249-832D-557AEDCA4765}">
  <sheetPr codeName="Sheet4"/>
  <dimension ref="A1:KK420"/>
  <sheetViews>
    <sheetView tabSelected="1" topLeftCell="C7" zoomScale="48" zoomScaleNormal="100" workbookViewId="0">
      <selection activeCell="E8" sqref="E8"/>
    </sheetView>
  </sheetViews>
  <sheetFormatPr defaultColWidth="11.42578125" defaultRowHeight="25.15"/>
  <cols>
    <col min="1" max="1" width="33.7109375" style="16" bestFit="1" customWidth="1"/>
    <col min="2" max="2" width="31" style="16" bestFit="1" customWidth="1"/>
    <col min="3" max="3" width="96.42578125" style="22" customWidth="1"/>
    <col min="4" max="4" width="99.28515625" style="22" customWidth="1"/>
    <col min="5" max="5" width="128.140625" style="22" customWidth="1"/>
    <col min="6" max="6" width="11.42578125" style="16"/>
    <col min="7" max="7" width="22.85546875" style="16" customWidth="1"/>
    <col min="8" max="8" width="38.140625" style="16" customWidth="1"/>
    <col min="9" max="295" width="11.42578125" style="16"/>
    <col min="296" max="296" width="15.140625" style="16" bestFit="1" customWidth="1"/>
    <col min="297" max="297" width="8.42578125" style="16" bestFit="1" customWidth="1"/>
    <col min="298" max="16384" width="11.42578125" style="16"/>
  </cols>
  <sheetData>
    <row r="1" spans="1:9" ht="50.45">
      <c r="A1" s="15" t="s">
        <v>335</v>
      </c>
      <c r="B1" s="15" t="s">
        <v>336</v>
      </c>
      <c r="C1" s="15" t="s">
        <v>337</v>
      </c>
      <c r="D1" s="15" t="s">
        <v>338</v>
      </c>
      <c r="E1" s="15" t="s">
        <v>339</v>
      </c>
    </row>
    <row r="2" spans="1:9" ht="299.45" customHeight="1">
      <c r="A2" s="17">
        <v>45692</v>
      </c>
      <c r="B2" s="17">
        <v>46070</v>
      </c>
      <c r="C2" s="40" t="s">
        <v>340</v>
      </c>
      <c r="D2" s="40" t="s">
        <v>341</v>
      </c>
      <c r="E2" s="40" t="s">
        <v>342</v>
      </c>
    </row>
    <row r="3" spans="1:9" ht="341.45" customHeight="1">
      <c r="A3" s="17">
        <f>B2+1</f>
        <v>46071</v>
      </c>
      <c r="B3" s="17">
        <v>46083</v>
      </c>
      <c r="C3" s="40" t="s">
        <v>343</v>
      </c>
      <c r="D3" s="18" t="s">
        <v>344</v>
      </c>
      <c r="E3" s="40" t="s">
        <v>345</v>
      </c>
      <c r="G3" s="399"/>
      <c r="H3" s="399"/>
      <c r="I3" s="399"/>
    </row>
    <row r="4" spans="1:9" ht="277.14999999999998">
      <c r="A4" s="17">
        <f t="shared" ref="A4" si="0">B3+1</f>
        <v>46084</v>
      </c>
      <c r="B4" s="46">
        <v>46097</v>
      </c>
      <c r="C4" s="18" t="s">
        <v>346</v>
      </c>
      <c r="D4" s="18" t="s">
        <v>347</v>
      </c>
      <c r="E4" s="18" t="s">
        <v>348</v>
      </c>
    </row>
    <row r="5" spans="1:9">
      <c r="A5" s="400"/>
      <c r="B5" s="401"/>
      <c r="C5" s="401"/>
      <c r="D5" s="401"/>
      <c r="E5" s="402"/>
    </row>
    <row r="6" spans="1:9" ht="409.15" customHeight="1">
      <c r="A6" s="17">
        <v>46098</v>
      </c>
      <c r="B6" s="46">
        <v>46111</v>
      </c>
      <c r="C6" s="18" t="s">
        <v>349</v>
      </c>
      <c r="D6" s="18" t="s">
        <v>350</v>
      </c>
      <c r="E6" s="18" t="s">
        <v>351</v>
      </c>
    </row>
    <row r="7" spans="1:9" ht="151.15">
      <c r="A7" s="17">
        <v>46112</v>
      </c>
      <c r="B7" s="17">
        <v>46123</v>
      </c>
      <c r="C7" s="18" t="s">
        <v>352</v>
      </c>
      <c r="D7" s="18" t="s">
        <v>353</v>
      </c>
      <c r="E7" s="18" t="s">
        <v>354</v>
      </c>
    </row>
    <row r="8" spans="1:9">
      <c r="A8" s="19"/>
      <c r="B8" s="19"/>
      <c r="C8" s="20"/>
      <c r="D8" s="20"/>
      <c r="E8" s="20"/>
    </row>
    <row r="9" spans="1:9">
      <c r="A9" s="19"/>
      <c r="B9" s="19"/>
      <c r="C9" s="20"/>
      <c r="D9" s="20"/>
      <c r="E9" s="20"/>
    </row>
    <row r="10" spans="1:9" ht="409.6" customHeight="1">
      <c r="A10" s="19"/>
      <c r="B10" s="19"/>
      <c r="C10" s="403"/>
      <c r="D10" s="403"/>
      <c r="E10"/>
      <c r="F10"/>
      <c r="G10"/>
    </row>
    <row r="11" spans="1:9">
      <c r="A11" s="19"/>
      <c r="B11" s="19"/>
      <c r="C11" s="403"/>
      <c r="D11" s="403"/>
      <c r="E11"/>
      <c r="F11"/>
      <c r="G11"/>
    </row>
    <row r="12" spans="1:9">
      <c r="A12" s="19"/>
      <c r="B12" s="19"/>
      <c r="C12" s="403"/>
      <c r="D12" s="403"/>
      <c r="E12"/>
      <c r="F12"/>
      <c r="G12"/>
    </row>
    <row r="13" spans="1:9">
      <c r="A13" s="19"/>
      <c r="B13" s="19"/>
      <c r="C13" s="403"/>
      <c r="D13" s="403"/>
      <c r="E13"/>
      <c r="F13"/>
      <c r="G13"/>
    </row>
    <row r="14" spans="1:9">
      <c r="A14" s="19"/>
      <c r="B14" s="19"/>
      <c r="C14" s="403"/>
      <c r="D14" s="403"/>
      <c r="E14"/>
      <c r="F14"/>
      <c r="G14"/>
    </row>
    <row r="15" spans="1:9">
      <c r="A15" s="19"/>
      <c r="B15" s="19"/>
      <c r="C15" s="403"/>
      <c r="D15" s="403"/>
      <c r="E15"/>
      <c r="F15"/>
      <c r="G15"/>
    </row>
    <row r="16" spans="1:9">
      <c r="A16" s="19"/>
      <c r="B16" s="19"/>
      <c r="C16" s="403"/>
      <c r="D16" s="403"/>
      <c r="E16"/>
      <c r="F16"/>
      <c r="G16"/>
    </row>
    <row r="17" spans="1:7">
      <c r="A17" s="19"/>
      <c r="B17" s="19"/>
      <c r="C17" s="403"/>
      <c r="D17" s="403"/>
      <c r="E17"/>
      <c r="F17"/>
      <c r="G17"/>
    </row>
    <row r="18" spans="1:7">
      <c r="A18" s="19"/>
      <c r="B18" s="19"/>
      <c r="C18" s="20"/>
      <c r="D18" s="20"/>
      <c r="E18"/>
      <c r="F18"/>
      <c r="G18"/>
    </row>
    <row r="19" spans="1:7">
      <c r="A19" s="19"/>
      <c r="B19" s="19"/>
      <c r="C19" s="20"/>
      <c r="D19" s="20"/>
      <c r="E19"/>
      <c r="F19"/>
      <c r="G19"/>
    </row>
    <row r="20" spans="1:7">
      <c r="A20" s="19"/>
      <c r="B20" s="19"/>
      <c r="C20" s="20"/>
      <c r="D20" s="20"/>
      <c r="E20"/>
      <c r="F20"/>
      <c r="G20"/>
    </row>
    <row r="21" spans="1:7">
      <c r="A21" s="19"/>
      <c r="B21" s="19"/>
      <c r="C21" s="20"/>
      <c r="D21" s="20"/>
      <c r="E21"/>
      <c r="F21"/>
      <c r="G21"/>
    </row>
    <row r="22" spans="1:7">
      <c r="A22" s="19"/>
      <c r="B22" s="19"/>
      <c r="C22" s="20"/>
      <c r="D22" s="20"/>
      <c r="E22"/>
      <c r="F22"/>
      <c r="G22"/>
    </row>
    <row r="23" spans="1:7">
      <c r="A23" s="19"/>
      <c r="B23" s="19"/>
      <c r="C23" s="20"/>
      <c r="D23" s="20"/>
      <c r="E23"/>
      <c r="F23"/>
      <c r="G23"/>
    </row>
    <row r="24" spans="1:7">
      <c r="A24" s="19"/>
      <c r="B24" s="19"/>
      <c r="C24" s="20"/>
      <c r="D24" s="20"/>
      <c r="E24"/>
      <c r="F24"/>
      <c r="G24"/>
    </row>
    <row r="25" spans="1:7">
      <c r="A25" s="19"/>
      <c r="B25" s="19"/>
      <c r="C25" s="20"/>
      <c r="D25" s="20"/>
      <c r="E25"/>
      <c r="F25"/>
      <c r="G25"/>
    </row>
    <row r="26" spans="1:7">
      <c r="A26" s="19"/>
      <c r="B26" s="19"/>
      <c r="C26" s="20"/>
      <c r="D26" s="20"/>
      <c r="E26"/>
      <c r="F26"/>
      <c r="G26"/>
    </row>
    <row r="27" spans="1:7">
      <c r="A27" s="19"/>
      <c r="B27" s="19"/>
      <c r="C27" s="20"/>
      <c r="D27" s="20"/>
      <c r="E27"/>
      <c r="F27"/>
      <c r="G27"/>
    </row>
    <row r="28" spans="1:7">
      <c r="A28" s="19"/>
      <c r="B28" s="19"/>
      <c r="C28" s="20"/>
      <c r="D28" s="20"/>
      <c r="E28"/>
      <c r="F28"/>
      <c r="G28"/>
    </row>
    <row r="29" spans="1:7">
      <c r="A29" s="19"/>
      <c r="B29" s="19"/>
      <c r="C29" s="20"/>
      <c r="D29" s="20"/>
      <c r="E29"/>
      <c r="F29"/>
      <c r="G29"/>
    </row>
    <row r="30" spans="1:7">
      <c r="A30" s="19"/>
      <c r="B30" s="19"/>
      <c r="C30" s="20"/>
      <c r="D30" s="20"/>
      <c r="E30"/>
      <c r="F30"/>
      <c r="G30"/>
    </row>
    <row r="31" spans="1:7">
      <c r="A31" s="19"/>
      <c r="B31" s="19"/>
      <c r="C31" s="20"/>
      <c r="D31" s="20"/>
      <c r="E31"/>
      <c r="F31"/>
      <c r="G31"/>
    </row>
    <row r="32" spans="1:7">
      <c r="A32" s="19"/>
      <c r="B32" s="19"/>
      <c r="C32" s="20"/>
      <c r="D32" s="20"/>
      <c r="E32"/>
      <c r="F32"/>
      <c r="G32"/>
    </row>
    <row r="33" spans="1:7">
      <c r="A33" s="19"/>
      <c r="B33" s="19"/>
      <c r="C33" s="20"/>
      <c r="D33" s="20"/>
      <c r="E33"/>
      <c r="F33"/>
      <c r="G33"/>
    </row>
    <row r="34" spans="1:7">
      <c r="A34" s="19"/>
      <c r="B34" s="19"/>
      <c r="C34" s="20"/>
      <c r="D34" s="20"/>
      <c r="E34"/>
      <c r="F34"/>
      <c r="G34"/>
    </row>
    <row r="35" spans="1:7">
      <c r="A35" s="19"/>
      <c r="B35" s="19"/>
      <c r="C35" s="20"/>
      <c r="D35" s="20"/>
      <c r="E35"/>
      <c r="F35"/>
      <c r="G35"/>
    </row>
    <row r="36" spans="1:7">
      <c r="A36" s="19"/>
      <c r="B36" s="19"/>
      <c r="C36" s="20"/>
      <c r="D36" s="20"/>
      <c r="E36"/>
      <c r="F36"/>
      <c r="G36"/>
    </row>
    <row r="37" spans="1:7">
      <c r="A37" s="19"/>
      <c r="B37" s="19"/>
      <c r="C37" s="20"/>
      <c r="D37" s="20"/>
      <c r="E37"/>
      <c r="F37"/>
      <c r="G37"/>
    </row>
    <row r="38" spans="1:7">
      <c r="A38" s="19"/>
      <c r="B38" s="19"/>
      <c r="C38" s="20"/>
      <c r="D38" s="20"/>
      <c r="E38"/>
      <c r="F38"/>
      <c r="G38"/>
    </row>
    <row r="39" spans="1:7">
      <c r="A39" s="19"/>
      <c r="B39" s="19"/>
      <c r="C39" s="20"/>
      <c r="D39" s="20"/>
      <c r="E39"/>
      <c r="F39"/>
      <c r="G39"/>
    </row>
    <row r="40" spans="1:7">
      <c r="A40" s="19"/>
      <c r="B40" s="19"/>
      <c r="C40" s="20"/>
      <c r="D40" s="20"/>
      <c r="E40"/>
      <c r="F40"/>
      <c r="G40"/>
    </row>
    <row r="41" spans="1:7">
      <c r="A41" s="19"/>
      <c r="B41" s="19"/>
      <c r="C41" s="20"/>
      <c r="D41" s="20"/>
      <c r="E41"/>
      <c r="F41"/>
      <c r="G41"/>
    </row>
    <row r="42" spans="1:7">
      <c r="A42" s="19"/>
      <c r="B42" s="19"/>
      <c r="C42" s="20"/>
      <c r="D42" s="20"/>
      <c r="E42"/>
      <c r="F42"/>
      <c r="G42"/>
    </row>
    <row r="43" spans="1:7">
      <c r="A43" s="19"/>
      <c r="B43" s="19"/>
      <c r="C43" s="20"/>
      <c r="D43" s="20"/>
      <c r="E43"/>
      <c r="F43"/>
      <c r="G43"/>
    </row>
    <row r="44" spans="1:7">
      <c r="A44" s="19"/>
      <c r="B44" s="19"/>
      <c r="C44" s="20"/>
      <c r="D44" s="20"/>
      <c r="E44"/>
      <c r="F44"/>
      <c r="G44"/>
    </row>
    <row r="45" spans="1:7">
      <c r="A45" s="19"/>
      <c r="B45" s="19"/>
      <c r="C45" s="20"/>
      <c r="D45" s="20"/>
      <c r="E45"/>
      <c r="F45"/>
      <c r="G45"/>
    </row>
    <row r="46" spans="1:7">
      <c r="A46" s="19"/>
      <c r="B46" s="19"/>
      <c r="C46" s="20"/>
      <c r="D46" s="20"/>
      <c r="E46"/>
      <c r="F46"/>
      <c r="G46"/>
    </row>
    <row r="47" spans="1:7">
      <c r="A47" s="19"/>
      <c r="B47" s="19"/>
      <c r="C47" s="20"/>
      <c r="D47" s="20"/>
      <c r="E47" s="20"/>
    </row>
    <row r="48" spans="1:7">
      <c r="A48" s="19"/>
      <c r="B48" s="19"/>
      <c r="C48" s="20"/>
      <c r="D48" s="20"/>
      <c r="E48" s="20"/>
    </row>
    <row r="49" spans="1:5">
      <c r="A49" s="19"/>
      <c r="B49" s="19"/>
      <c r="C49" s="20"/>
      <c r="D49" s="20"/>
      <c r="E49" s="20"/>
    </row>
    <row r="50" spans="1:5">
      <c r="A50" s="19"/>
      <c r="B50" s="19"/>
      <c r="C50" s="20"/>
      <c r="D50" s="20"/>
      <c r="E50" s="20"/>
    </row>
    <row r="51" spans="1:5">
      <c r="A51" s="21"/>
      <c r="B51" s="21"/>
      <c r="C51" s="20"/>
      <c r="D51" s="20"/>
      <c r="E51" s="20"/>
    </row>
    <row r="52" spans="1:5">
      <c r="A52" s="21"/>
      <c r="B52" s="21"/>
      <c r="C52" s="20"/>
      <c r="D52" s="20"/>
      <c r="E52" s="20"/>
    </row>
    <row r="53" spans="1:5">
      <c r="A53" s="21"/>
      <c r="B53" s="21"/>
      <c r="C53" s="20"/>
      <c r="D53" s="20"/>
      <c r="E53" s="20"/>
    </row>
    <row r="54" spans="1:5">
      <c r="A54" s="21"/>
      <c r="B54" s="21"/>
      <c r="C54" s="20"/>
      <c r="D54" s="20"/>
      <c r="E54" s="20"/>
    </row>
    <row r="55" spans="1:5">
      <c r="A55" s="21"/>
      <c r="B55" s="21"/>
      <c r="C55" s="20"/>
      <c r="D55" s="20"/>
      <c r="E55" s="20"/>
    </row>
    <row r="56" spans="1:5">
      <c r="A56" s="21"/>
      <c r="B56" s="21"/>
      <c r="C56" s="20"/>
      <c r="D56" s="20"/>
      <c r="E56" s="20"/>
    </row>
    <row r="57" spans="1:5">
      <c r="A57" s="21"/>
      <c r="B57" s="21"/>
      <c r="C57" s="20"/>
      <c r="D57" s="20"/>
      <c r="E57" s="20"/>
    </row>
    <row r="58" spans="1:5">
      <c r="A58" s="21"/>
      <c r="B58" s="21"/>
      <c r="C58" s="20"/>
      <c r="D58" s="20"/>
      <c r="E58" s="20"/>
    </row>
    <row r="59" spans="1:5">
      <c r="A59" s="21"/>
      <c r="B59" s="21"/>
      <c r="C59" s="20"/>
      <c r="D59" s="20"/>
      <c r="E59" s="20"/>
    </row>
    <row r="60" spans="1:5">
      <c r="A60" s="21"/>
      <c r="B60" s="21"/>
      <c r="C60" s="20"/>
      <c r="D60" s="20"/>
      <c r="E60" s="20"/>
    </row>
    <row r="61" spans="1:5">
      <c r="A61" s="21"/>
      <c r="B61" s="21"/>
      <c r="C61" s="20"/>
      <c r="D61" s="20"/>
      <c r="E61" s="20"/>
    </row>
    <row r="62" spans="1:5">
      <c r="A62" s="21"/>
      <c r="B62" s="21"/>
      <c r="C62" s="20"/>
      <c r="D62" s="20"/>
      <c r="E62" s="20"/>
    </row>
    <row r="63" spans="1:5">
      <c r="A63" s="21"/>
      <c r="B63" s="21"/>
      <c r="C63" s="20"/>
      <c r="D63" s="20"/>
      <c r="E63" s="20"/>
    </row>
    <row r="64" spans="1:5">
      <c r="A64" s="21"/>
      <c r="B64" s="21"/>
      <c r="C64" s="20"/>
      <c r="D64" s="20"/>
      <c r="E64" s="20"/>
    </row>
    <row r="65" spans="1:5">
      <c r="A65" s="21"/>
      <c r="B65" s="21"/>
      <c r="C65" s="20"/>
      <c r="D65" s="20"/>
      <c r="E65" s="20"/>
    </row>
    <row r="66" spans="1:5">
      <c r="A66" s="21"/>
      <c r="B66" s="21"/>
      <c r="C66" s="20"/>
      <c r="D66" s="20"/>
      <c r="E66" s="20"/>
    </row>
    <row r="67" spans="1:5">
      <c r="A67" s="21"/>
      <c r="B67" s="21"/>
      <c r="C67" s="20"/>
      <c r="D67" s="20"/>
      <c r="E67" s="20"/>
    </row>
    <row r="68" spans="1:5">
      <c r="A68" s="21"/>
      <c r="B68" s="21"/>
      <c r="C68" s="20"/>
      <c r="D68" s="20"/>
      <c r="E68" s="20"/>
    </row>
    <row r="69" spans="1:5">
      <c r="A69" s="21"/>
      <c r="B69" s="21"/>
      <c r="C69" s="20"/>
      <c r="D69" s="20"/>
      <c r="E69" s="20"/>
    </row>
    <row r="70" spans="1:5">
      <c r="A70" s="21"/>
      <c r="B70" s="21"/>
      <c r="C70" s="20"/>
      <c r="D70" s="20"/>
      <c r="E70" s="20"/>
    </row>
    <row r="71" spans="1:5">
      <c r="A71" s="21"/>
      <c r="B71" s="21"/>
      <c r="C71" s="20"/>
      <c r="D71" s="20"/>
      <c r="E71" s="20"/>
    </row>
    <row r="72" spans="1:5">
      <c r="A72" s="21"/>
      <c r="B72" s="21"/>
      <c r="C72" s="20"/>
      <c r="D72" s="20"/>
      <c r="E72" s="20"/>
    </row>
    <row r="73" spans="1:5">
      <c r="A73" s="21"/>
      <c r="B73" s="21"/>
      <c r="C73" s="20"/>
      <c r="D73" s="20"/>
      <c r="E73" s="20"/>
    </row>
    <row r="74" spans="1:5">
      <c r="A74" s="21"/>
      <c r="B74" s="21"/>
      <c r="C74" s="20"/>
      <c r="D74" s="20"/>
      <c r="E74" s="20"/>
    </row>
    <row r="75" spans="1:5">
      <c r="A75" s="21"/>
      <c r="B75" s="21"/>
      <c r="C75" s="20"/>
      <c r="D75" s="20"/>
      <c r="E75" s="20"/>
    </row>
    <row r="76" spans="1:5">
      <c r="A76" s="21"/>
      <c r="B76" s="21"/>
      <c r="C76" s="20"/>
      <c r="D76" s="20"/>
      <c r="E76" s="20"/>
    </row>
    <row r="77" spans="1:5">
      <c r="A77" s="21"/>
      <c r="B77" s="21"/>
      <c r="C77" s="20"/>
      <c r="D77" s="20"/>
      <c r="E77" s="20"/>
    </row>
    <row r="78" spans="1:5">
      <c r="A78" s="21"/>
      <c r="B78" s="21"/>
      <c r="C78" s="20"/>
      <c r="D78" s="20"/>
      <c r="E78" s="20"/>
    </row>
    <row r="79" spans="1:5">
      <c r="A79" s="21"/>
      <c r="B79" s="21"/>
      <c r="C79" s="20"/>
      <c r="D79" s="20"/>
      <c r="E79" s="20"/>
    </row>
    <row r="80" spans="1:5">
      <c r="A80" s="21"/>
      <c r="B80" s="21"/>
      <c r="C80" s="20"/>
      <c r="D80" s="20"/>
      <c r="E80" s="20"/>
    </row>
    <row r="81" spans="1:5">
      <c r="A81" s="21"/>
      <c r="B81" s="21"/>
      <c r="C81" s="20"/>
      <c r="D81" s="20"/>
      <c r="E81" s="20"/>
    </row>
    <row r="82" spans="1:5">
      <c r="A82" s="21"/>
      <c r="B82" s="21"/>
      <c r="C82" s="20"/>
      <c r="D82" s="20"/>
      <c r="E82" s="20"/>
    </row>
    <row r="83" spans="1:5">
      <c r="A83" s="21"/>
      <c r="B83" s="21"/>
      <c r="C83" s="20"/>
      <c r="D83" s="20"/>
      <c r="E83" s="20"/>
    </row>
    <row r="84" spans="1:5">
      <c r="A84" s="21"/>
      <c r="B84" s="21"/>
      <c r="C84" s="20"/>
      <c r="D84" s="20"/>
      <c r="E84" s="20"/>
    </row>
    <row r="85" spans="1:5">
      <c r="A85" s="21"/>
      <c r="B85" s="21"/>
      <c r="C85" s="20"/>
      <c r="D85" s="20"/>
      <c r="E85" s="20"/>
    </row>
    <row r="86" spans="1:5">
      <c r="A86" s="21"/>
      <c r="B86" s="21"/>
      <c r="C86" s="20"/>
      <c r="D86" s="20"/>
      <c r="E86" s="20"/>
    </row>
    <row r="87" spans="1:5">
      <c r="A87" s="21"/>
      <c r="B87" s="21"/>
      <c r="C87" s="20"/>
      <c r="D87" s="20"/>
      <c r="E87" s="20"/>
    </row>
    <row r="88" spans="1:5">
      <c r="A88" s="21"/>
      <c r="B88" s="21"/>
      <c r="C88" s="20"/>
      <c r="D88" s="20"/>
      <c r="E88" s="20"/>
    </row>
    <row r="89" spans="1:5">
      <c r="A89" s="21"/>
      <c r="B89" s="21"/>
      <c r="C89" s="20"/>
      <c r="D89" s="20"/>
      <c r="E89" s="20"/>
    </row>
    <row r="90" spans="1:5">
      <c r="A90" s="21"/>
      <c r="B90" s="21"/>
      <c r="C90" s="20"/>
      <c r="D90" s="20"/>
      <c r="E90" s="20"/>
    </row>
    <row r="91" spans="1:5">
      <c r="A91" s="21"/>
      <c r="B91" s="21"/>
      <c r="C91" s="20"/>
      <c r="D91" s="20"/>
      <c r="E91" s="20"/>
    </row>
    <row r="92" spans="1:5">
      <c r="A92" s="21"/>
      <c r="B92" s="21"/>
      <c r="C92" s="20"/>
      <c r="D92" s="20"/>
      <c r="E92" s="20"/>
    </row>
    <row r="93" spans="1:5">
      <c r="A93" s="21"/>
      <c r="B93" s="21"/>
      <c r="C93" s="20"/>
      <c r="D93" s="20"/>
      <c r="E93" s="20"/>
    </row>
    <row r="94" spans="1:5">
      <c r="A94" s="21"/>
      <c r="B94" s="21"/>
      <c r="C94" s="20"/>
      <c r="D94" s="20"/>
      <c r="E94" s="20"/>
    </row>
    <row r="95" spans="1:5">
      <c r="A95" s="21"/>
      <c r="B95" s="21"/>
      <c r="C95" s="20"/>
      <c r="D95" s="20"/>
      <c r="E95" s="20"/>
    </row>
    <row r="96" spans="1:5">
      <c r="A96" s="21"/>
      <c r="B96" s="21"/>
      <c r="C96" s="20"/>
      <c r="D96" s="20"/>
      <c r="E96" s="20"/>
    </row>
    <row r="97" spans="1:5">
      <c r="A97" s="21"/>
      <c r="B97" s="21"/>
      <c r="C97" s="20"/>
      <c r="D97" s="20"/>
      <c r="E97" s="20"/>
    </row>
    <row r="98" spans="1:5">
      <c r="A98" s="21"/>
      <c r="B98" s="21"/>
      <c r="C98" s="20"/>
      <c r="D98" s="20"/>
      <c r="E98" s="20"/>
    </row>
    <row r="99" spans="1:5">
      <c r="A99" s="21"/>
      <c r="B99" s="21"/>
      <c r="C99" s="20"/>
      <c r="D99" s="20"/>
      <c r="E99" s="20"/>
    </row>
    <row r="100" spans="1:5">
      <c r="A100" s="21"/>
      <c r="B100" s="21"/>
      <c r="C100" s="20"/>
      <c r="D100" s="20"/>
      <c r="E100" s="20"/>
    </row>
    <row r="101" spans="1:5">
      <c r="A101" s="21"/>
      <c r="B101" s="21"/>
      <c r="C101" s="20"/>
      <c r="D101" s="20"/>
      <c r="E101" s="20"/>
    </row>
    <row r="102" spans="1:5">
      <c r="A102" s="21"/>
      <c r="B102" s="21"/>
      <c r="C102" s="20"/>
      <c r="D102" s="20"/>
      <c r="E102" s="20"/>
    </row>
    <row r="103" spans="1:5">
      <c r="A103" s="21"/>
      <c r="B103" s="21"/>
      <c r="C103" s="20"/>
      <c r="D103" s="20"/>
      <c r="E103" s="20"/>
    </row>
    <row r="104" spans="1:5">
      <c r="A104" s="21"/>
      <c r="B104" s="21"/>
      <c r="C104" s="20"/>
      <c r="D104" s="20"/>
      <c r="E104" s="20"/>
    </row>
    <row r="105" spans="1:5">
      <c r="A105" s="21"/>
      <c r="B105" s="21"/>
      <c r="C105" s="20"/>
      <c r="D105" s="20"/>
      <c r="E105" s="20"/>
    </row>
    <row r="106" spans="1:5">
      <c r="A106" s="21"/>
      <c r="B106" s="21"/>
      <c r="C106" s="20"/>
      <c r="D106" s="20"/>
      <c r="E106" s="20"/>
    </row>
    <row r="107" spans="1:5">
      <c r="A107" s="21"/>
      <c r="B107" s="21"/>
      <c r="C107" s="20"/>
      <c r="D107" s="20"/>
      <c r="E107" s="20"/>
    </row>
    <row r="108" spans="1:5">
      <c r="A108" s="21"/>
      <c r="B108" s="21"/>
      <c r="C108" s="20"/>
      <c r="D108" s="20"/>
      <c r="E108" s="20"/>
    </row>
    <row r="109" spans="1:5">
      <c r="A109" s="21"/>
      <c r="B109" s="21"/>
      <c r="C109" s="20"/>
      <c r="D109" s="20"/>
      <c r="E109" s="20"/>
    </row>
    <row r="110" spans="1:5">
      <c r="A110" s="21"/>
      <c r="B110" s="21"/>
      <c r="C110" s="20"/>
      <c r="D110" s="20"/>
      <c r="E110" s="20"/>
    </row>
    <row r="111" spans="1:5">
      <c r="A111" s="21"/>
      <c r="B111" s="21"/>
      <c r="C111" s="20"/>
      <c r="D111" s="20"/>
      <c r="E111" s="20"/>
    </row>
    <row r="112" spans="1:5">
      <c r="A112" s="21"/>
      <c r="B112" s="21"/>
      <c r="C112" s="20"/>
      <c r="D112" s="20"/>
      <c r="E112" s="20"/>
    </row>
    <row r="113" spans="1:5">
      <c r="A113" s="21"/>
      <c r="B113" s="21"/>
      <c r="C113" s="20"/>
      <c r="D113" s="20"/>
      <c r="E113" s="20"/>
    </row>
    <row r="114" spans="1:5">
      <c r="A114" s="21"/>
      <c r="B114" s="21"/>
      <c r="C114" s="20"/>
      <c r="D114" s="20"/>
      <c r="E114" s="20"/>
    </row>
    <row r="115" spans="1:5">
      <c r="A115" s="21"/>
      <c r="B115" s="21"/>
      <c r="C115" s="20"/>
      <c r="D115" s="20"/>
      <c r="E115" s="20"/>
    </row>
    <row r="116" spans="1:5">
      <c r="A116" s="21"/>
      <c r="B116" s="21"/>
      <c r="C116" s="20"/>
      <c r="D116" s="20"/>
      <c r="E116" s="20"/>
    </row>
    <row r="117" spans="1:5">
      <c r="A117" s="21"/>
      <c r="B117" s="21"/>
      <c r="C117" s="20"/>
      <c r="D117" s="20"/>
      <c r="E117" s="20"/>
    </row>
    <row r="118" spans="1:5">
      <c r="A118" s="21"/>
      <c r="B118" s="21"/>
      <c r="C118" s="20"/>
      <c r="D118" s="20"/>
      <c r="E118" s="20"/>
    </row>
    <row r="119" spans="1:5">
      <c r="A119" s="21"/>
      <c r="B119" s="21"/>
      <c r="C119" s="20"/>
      <c r="D119" s="20"/>
      <c r="E119" s="20"/>
    </row>
    <row r="120" spans="1:5">
      <c r="A120" s="21"/>
      <c r="B120" s="21"/>
      <c r="C120" s="20"/>
      <c r="D120" s="20"/>
      <c r="E120" s="20"/>
    </row>
    <row r="121" spans="1:5">
      <c r="A121" s="21"/>
      <c r="B121" s="21"/>
      <c r="C121" s="20"/>
      <c r="D121" s="20"/>
      <c r="E121" s="20"/>
    </row>
    <row r="122" spans="1:5">
      <c r="A122" s="21"/>
      <c r="B122" s="21"/>
      <c r="C122" s="20"/>
      <c r="D122" s="20"/>
      <c r="E122" s="20"/>
    </row>
    <row r="123" spans="1:5">
      <c r="A123" s="21"/>
      <c r="B123" s="21"/>
      <c r="C123" s="20"/>
      <c r="D123" s="20"/>
      <c r="E123" s="20"/>
    </row>
    <row r="124" spans="1:5">
      <c r="A124" s="21"/>
      <c r="B124" s="21"/>
      <c r="C124" s="20"/>
      <c r="D124" s="20"/>
      <c r="E124" s="20"/>
    </row>
    <row r="125" spans="1:5">
      <c r="A125" s="21"/>
      <c r="B125" s="21"/>
      <c r="C125" s="20"/>
      <c r="D125" s="20"/>
      <c r="E125" s="20"/>
    </row>
    <row r="126" spans="1:5">
      <c r="A126" s="21"/>
      <c r="B126" s="21"/>
      <c r="C126" s="20"/>
      <c r="D126" s="20"/>
      <c r="E126" s="20"/>
    </row>
    <row r="127" spans="1:5">
      <c r="A127" s="21"/>
      <c r="B127" s="21"/>
      <c r="C127" s="20"/>
      <c r="D127" s="20"/>
      <c r="E127" s="20"/>
    </row>
    <row r="128" spans="1:5">
      <c r="A128" s="21"/>
      <c r="B128" s="21"/>
      <c r="C128" s="20"/>
      <c r="D128" s="20"/>
      <c r="E128" s="20"/>
    </row>
    <row r="129" spans="1:5">
      <c r="A129" s="21"/>
      <c r="B129" s="21"/>
      <c r="C129" s="20"/>
      <c r="D129" s="20"/>
      <c r="E129" s="20"/>
    </row>
    <row r="130" spans="1:5">
      <c r="A130" s="21"/>
      <c r="B130" s="21"/>
      <c r="C130" s="20"/>
      <c r="D130" s="20"/>
      <c r="E130" s="20"/>
    </row>
    <row r="131" spans="1:5">
      <c r="A131" s="21"/>
      <c r="B131" s="21"/>
      <c r="C131" s="20"/>
      <c r="D131" s="20"/>
      <c r="E131" s="20"/>
    </row>
    <row r="132" spans="1:5">
      <c r="A132" s="21"/>
      <c r="B132" s="21"/>
      <c r="C132" s="20"/>
      <c r="D132" s="20"/>
      <c r="E132" s="20"/>
    </row>
    <row r="133" spans="1:5">
      <c r="A133" s="21"/>
      <c r="B133" s="21"/>
      <c r="C133" s="20"/>
      <c r="D133" s="20"/>
      <c r="E133" s="20"/>
    </row>
    <row r="134" spans="1:5">
      <c r="A134" s="21"/>
      <c r="B134" s="21"/>
      <c r="C134" s="20"/>
      <c r="D134" s="20"/>
      <c r="E134" s="20"/>
    </row>
    <row r="135" spans="1:5">
      <c r="A135" s="21"/>
      <c r="B135" s="21"/>
      <c r="C135" s="20"/>
      <c r="D135" s="20"/>
      <c r="E135" s="20"/>
    </row>
    <row r="136" spans="1:5">
      <c r="A136" s="21"/>
      <c r="B136" s="21"/>
      <c r="C136" s="20"/>
      <c r="D136" s="20"/>
      <c r="E136" s="20"/>
    </row>
    <row r="137" spans="1:5">
      <c r="A137" s="21"/>
      <c r="B137" s="21"/>
      <c r="C137" s="20"/>
      <c r="D137" s="20"/>
      <c r="E137" s="20"/>
    </row>
    <row r="138" spans="1:5">
      <c r="A138" s="21"/>
      <c r="B138" s="21"/>
      <c r="C138" s="20"/>
      <c r="D138" s="20"/>
      <c r="E138" s="20"/>
    </row>
    <row r="139" spans="1:5">
      <c r="A139" s="21"/>
      <c r="B139" s="21"/>
      <c r="C139" s="20"/>
      <c r="D139" s="20"/>
      <c r="E139" s="20"/>
    </row>
    <row r="140" spans="1:5">
      <c r="A140" s="21"/>
      <c r="B140" s="21"/>
      <c r="C140" s="20"/>
      <c r="D140" s="20"/>
      <c r="E140" s="20"/>
    </row>
    <row r="141" spans="1:5">
      <c r="A141" s="21"/>
      <c r="B141" s="21"/>
      <c r="C141" s="20"/>
      <c r="D141" s="20"/>
      <c r="E141" s="20"/>
    </row>
    <row r="142" spans="1:5">
      <c r="A142" s="21"/>
      <c r="B142" s="21"/>
      <c r="C142" s="20"/>
      <c r="D142" s="20"/>
      <c r="E142" s="20"/>
    </row>
    <row r="143" spans="1:5">
      <c r="A143" s="21"/>
      <c r="B143" s="21"/>
      <c r="C143" s="20"/>
      <c r="D143" s="20"/>
      <c r="E143" s="20"/>
    </row>
    <row r="144" spans="1:5">
      <c r="A144" s="21"/>
      <c r="B144" s="21"/>
      <c r="C144" s="20"/>
      <c r="D144" s="20"/>
      <c r="E144" s="20"/>
    </row>
    <row r="145" spans="1:5">
      <c r="A145" s="21"/>
      <c r="B145" s="21"/>
      <c r="C145" s="20"/>
      <c r="D145" s="20"/>
      <c r="E145" s="20"/>
    </row>
    <row r="146" spans="1:5">
      <c r="A146" s="21"/>
      <c r="B146" s="21"/>
      <c r="C146" s="20"/>
      <c r="D146" s="20"/>
      <c r="E146" s="20"/>
    </row>
    <row r="147" spans="1:5">
      <c r="A147" s="21"/>
      <c r="B147" s="21"/>
      <c r="C147" s="20"/>
      <c r="D147" s="20"/>
      <c r="E147" s="20"/>
    </row>
    <row r="148" spans="1:5">
      <c r="A148" s="21"/>
      <c r="B148" s="21"/>
      <c r="C148" s="20"/>
      <c r="D148" s="20"/>
      <c r="E148" s="20"/>
    </row>
    <row r="149" spans="1:5">
      <c r="A149" s="21"/>
      <c r="B149" s="21"/>
      <c r="C149" s="20"/>
      <c r="D149" s="20"/>
      <c r="E149" s="20"/>
    </row>
    <row r="150" spans="1:5">
      <c r="A150" s="21"/>
      <c r="B150" s="21"/>
      <c r="C150" s="20"/>
      <c r="D150" s="20"/>
      <c r="E150" s="20"/>
    </row>
    <row r="151" spans="1:5">
      <c r="A151" s="21"/>
      <c r="B151" s="21"/>
      <c r="C151" s="20"/>
      <c r="D151" s="20"/>
      <c r="E151" s="20"/>
    </row>
    <row r="152" spans="1:5">
      <c r="A152" s="21"/>
      <c r="B152" s="21"/>
      <c r="C152" s="20"/>
      <c r="D152" s="20"/>
      <c r="E152" s="20"/>
    </row>
    <row r="153" spans="1:5">
      <c r="A153" s="21"/>
      <c r="B153" s="21"/>
      <c r="C153" s="20"/>
      <c r="D153" s="20"/>
      <c r="E153" s="20"/>
    </row>
    <row r="154" spans="1:5">
      <c r="A154" s="21"/>
      <c r="B154" s="21"/>
      <c r="C154" s="20"/>
      <c r="D154" s="20"/>
      <c r="E154" s="20"/>
    </row>
    <row r="155" spans="1:5">
      <c r="A155" s="21"/>
      <c r="B155" s="21"/>
      <c r="C155" s="20"/>
      <c r="D155" s="20"/>
      <c r="E155" s="20"/>
    </row>
    <row r="156" spans="1:5">
      <c r="A156" s="21"/>
      <c r="B156" s="21"/>
      <c r="C156" s="20"/>
      <c r="D156" s="20"/>
      <c r="E156" s="20"/>
    </row>
    <row r="157" spans="1:5">
      <c r="A157" s="21"/>
      <c r="B157" s="21"/>
      <c r="C157" s="20"/>
      <c r="D157" s="20"/>
      <c r="E157" s="20"/>
    </row>
    <row r="158" spans="1:5">
      <c r="A158" s="21"/>
      <c r="B158" s="21"/>
      <c r="C158" s="20"/>
      <c r="D158" s="20"/>
      <c r="E158" s="20"/>
    </row>
    <row r="159" spans="1:5">
      <c r="A159" s="21"/>
      <c r="B159" s="21"/>
      <c r="C159" s="20"/>
      <c r="D159" s="20"/>
      <c r="E159" s="20"/>
    </row>
    <row r="160" spans="1:5">
      <c r="A160" s="21"/>
      <c r="B160" s="21"/>
      <c r="C160" s="20"/>
      <c r="D160" s="20"/>
      <c r="E160" s="20"/>
    </row>
    <row r="161" spans="1:5">
      <c r="A161" s="21"/>
      <c r="B161" s="21"/>
      <c r="C161" s="20"/>
      <c r="D161" s="20"/>
      <c r="E161" s="20"/>
    </row>
    <row r="162" spans="1:5">
      <c r="A162" s="21"/>
      <c r="B162" s="21"/>
      <c r="C162" s="20"/>
      <c r="D162" s="20"/>
      <c r="E162" s="20"/>
    </row>
    <row r="163" spans="1:5">
      <c r="A163" s="21"/>
      <c r="B163" s="21"/>
      <c r="C163" s="20"/>
      <c r="D163" s="20"/>
      <c r="E163" s="20"/>
    </row>
    <row r="164" spans="1:5">
      <c r="A164" s="21"/>
      <c r="B164" s="21"/>
      <c r="C164" s="20"/>
      <c r="D164" s="20"/>
      <c r="E164" s="20"/>
    </row>
    <row r="165" spans="1:5">
      <c r="A165" s="21"/>
      <c r="B165" s="21"/>
      <c r="C165" s="20"/>
      <c r="D165" s="20"/>
      <c r="E165" s="20"/>
    </row>
    <row r="166" spans="1:5">
      <c r="A166" s="21"/>
      <c r="B166" s="21"/>
      <c r="C166" s="20"/>
      <c r="D166" s="20"/>
      <c r="E166" s="20"/>
    </row>
    <row r="167" spans="1:5">
      <c r="A167" s="21"/>
      <c r="B167" s="21"/>
      <c r="C167" s="20"/>
      <c r="D167" s="20"/>
      <c r="E167" s="20"/>
    </row>
    <row r="168" spans="1:5">
      <c r="A168" s="21"/>
      <c r="B168" s="21"/>
      <c r="C168" s="20"/>
      <c r="D168" s="20"/>
      <c r="E168" s="20"/>
    </row>
    <row r="169" spans="1:5">
      <c r="A169" s="21"/>
      <c r="B169" s="21"/>
      <c r="C169" s="20"/>
      <c r="D169" s="20"/>
      <c r="E169" s="20"/>
    </row>
    <row r="170" spans="1:5">
      <c r="A170" s="21"/>
      <c r="B170" s="21"/>
      <c r="C170" s="20"/>
      <c r="D170" s="20"/>
      <c r="E170" s="20"/>
    </row>
    <row r="171" spans="1:5">
      <c r="A171" s="21"/>
      <c r="B171" s="21"/>
      <c r="C171" s="20"/>
      <c r="D171" s="20"/>
      <c r="E171" s="20"/>
    </row>
    <row r="172" spans="1:5">
      <c r="A172" s="21"/>
      <c r="B172" s="21"/>
      <c r="C172" s="20"/>
      <c r="D172" s="20"/>
      <c r="E172" s="20"/>
    </row>
    <row r="173" spans="1:5">
      <c r="A173" s="21"/>
      <c r="B173" s="21"/>
      <c r="C173" s="20"/>
      <c r="D173" s="20"/>
      <c r="E173" s="20"/>
    </row>
    <row r="174" spans="1:5">
      <c r="A174" s="21"/>
      <c r="B174" s="21"/>
      <c r="C174" s="20"/>
      <c r="D174" s="20"/>
      <c r="E174" s="20"/>
    </row>
    <row r="175" spans="1:5">
      <c r="A175" s="21"/>
      <c r="B175" s="21"/>
      <c r="C175" s="20"/>
      <c r="D175" s="20"/>
      <c r="E175" s="20"/>
    </row>
    <row r="176" spans="1:5">
      <c r="A176" s="21"/>
      <c r="B176" s="21"/>
      <c r="C176" s="20"/>
      <c r="D176" s="20"/>
      <c r="E176" s="20"/>
    </row>
    <row r="177" spans="1:5">
      <c r="A177" s="21"/>
      <c r="B177" s="21"/>
      <c r="C177" s="20"/>
      <c r="D177" s="20"/>
      <c r="E177" s="20"/>
    </row>
    <row r="178" spans="1:5">
      <c r="A178" s="21"/>
      <c r="B178" s="21"/>
      <c r="C178" s="20"/>
      <c r="D178" s="20"/>
      <c r="E178" s="20"/>
    </row>
    <row r="179" spans="1:5">
      <c r="A179" s="21"/>
      <c r="B179" s="21"/>
      <c r="C179" s="20"/>
      <c r="D179" s="20"/>
      <c r="E179" s="20"/>
    </row>
    <row r="180" spans="1:5">
      <c r="A180" s="21"/>
      <c r="B180" s="21"/>
      <c r="C180" s="20"/>
      <c r="D180" s="20"/>
      <c r="E180" s="20"/>
    </row>
    <row r="181" spans="1:5">
      <c r="A181" s="21"/>
      <c r="B181" s="21"/>
      <c r="C181" s="20"/>
      <c r="D181" s="20"/>
      <c r="E181" s="20"/>
    </row>
    <row r="182" spans="1:5">
      <c r="A182" s="21"/>
      <c r="B182" s="21"/>
      <c r="C182" s="20"/>
      <c r="D182" s="20"/>
      <c r="E182" s="20"/>
    </row>
    <row r="183" spans="1:5">
      <c r="A183" s="21"/>
      <c r="B183" s="21"/>
      <c r="C183" s="20"/>
      <c r="D183" s="20"/>
      <c r="E183" s="20"/>
    </row>
    <row r="184" spans="1:5">
      <c r="A184" s="21"/>
      <c r="B184" s="21"/>
      <c r="C184" s="20"/>
      <c r="D184" s="20"/>
      <c r="E184" s="20"/>
    </row>
    <row r="185" spans="1:5">
      <c r="A185" s="21"/>
      <c r="B185" s="21"/>
      <c r="C185" s="20"/>
      <c r="D185" s="20"/>
      <c r="E185" s="20"/>
    </row>
    <row r="186" spans="1:5">
      <c r="A186" s="21"/>
      <c r="B186" s="21"/>
      <c r="C186" s="20"/>
      <c r="D186" s="20"/>
      <c r="E186" s="20"/>
    </row>
    <row r="187" spans="1:5">
      <c r="A187" s="21"/>
      <c r="B187" s="21"/>
      <c r="C187" s="20"/>
      <c r="D187" s="20"/>
      <c r="E187" s="20"/>
    </row>
    <row r="188" spans="1:5">
      <c r="A188" s="21"/>
      <c r="B188" s="21"/>
      <c r="C188" s="20"/>
      <c r="D188" s="20"/>
      <c r="E188" s="20"/>
    </row>
    <row r="189" spans="1:5">
      <c r="A189" s="21"/>
      <c r="B189" s="21"/>
      <c r="C189" s="20"/>
      <c r="D189" s="20"/>
      <c r="E189" s="20"/>
    </row>
    <row r="190" spans="1:5">
      <c r="A190" s="21"/>
      <c r="B190" s="21"/>
      <c r="C190" s="20"/>
      <c r="D190" s="20"/>
      <c r="E190" s="20"/>
    </row>
    <row r="191" spans="1:5">
      <c r="A191" s="21"/>
      <c r="B191" s="21"/>
      <c r="C191" s="20"/>
      <c r="D191" s="20"/>
      <c r="E191" s="20"/>
    </row>
    <row r="192" spans="1:5">
      <c r="A192" s="21"/>
      <c r="B192" s="21"/>
      <c r="C192" s="20"/>
      <c r="D192" s="20"/>
      <c r="E192" s="20"/>
    </row>
    <row r="193" spans="1:5">
      <c r="A193" s="21"/>
      <c r="B193" s="21"/>
      <c r="C193" s="20"/>
      <c r="D193" s="20"/>
      <c r="E193" s="20"/>
    </row>
    <row r="194" spans="1:5">
      <c r="A194" s="21"/>
      <c r="B194" s="21"/>
      <c r="C194" s="20"/>
      <c r="D194" s="20"/>
      <c r="E194" s="20"/>
    </row>
    <row r="195" spans="1:5">
      <c r="A195" s="21"/>
      <c r="B195" s="21"/>
      <c r="C195" s="20"/>
      <c r="D195" s="20"/>
      <c r="E195" s="20"/>
    </row>
    <row r="196" spans="1:5">
      <c r="A196" s="21"/>
      <c r="B196" s="21"/>
      <c r="C196" s="20"/>
      <c r="D196" s="20"/>
      <c r="E196" s="20"/>
    </row>
    <row r="197" spans="1:5">
      <c r="A197" s="21"/>
      <c r="B197" s="21"/>
      <c r="C197" s="20"/>
      <c r="D197" s="20"/>
      <c r="E197" s="20"/>
    </row>
    <row r="198" spans="1:5">
      <c r="A198" s="21"/>
      <c r="B198" s="21"/>
      <c r="C198" s="20"/>
      <c r="D198" s="20"/>
      <c r="E198" s="20"/>
    </row>
    <row r="199" spans="1:5">
      <c r="A199" s="21"/>
      <c r="B199" s="21"/>
      <c r="C199" s="20"/>
      <c r="D199" s="20"/>
      <c r="E199" s="20"/>
    </row>
    <row r="418" spans="295:297">
      <c r="KI418" s="16" t="s">
        <v>355</v>
      </c>
      <c r="KJ418" s="16" t="s">
        <v>356</v>
      </c>
      <c r="KK418" s="16" t="s">
        <v>357</v>
      </c>
    </row>
    <row r="419" spans="295:297">
      <c r="KJ419" s="16" t="s">
        <v>358</v>
      </c>
      <c r="KK419" s="16">
        <v>44.17</v>
      </c>
    </row>
    <row r="420" spans="295:297">
      <c r="KJ420" s="16" t="s">
        <v>359</v>
      </c>
      <c r="KK420" s="16">
        <v>55.83</v>
      </c>
    </row>
  </sheetData>
  <mergeCells count="3">
    <mergeCell ref="G3:I3"/>
    <mergeCell ref="A5:E5"/>
    <mergeCell ref="C10:D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6B00-A242-41F8-B989-38ECDC5882D6}">
  <dimension ref="A1:N153"/>
  <sheetViews>
    <sheetView topLeftCell="C1" zoomScale="50" zoomScaleNormal="70" workbookViewId="0">
      <pane ySplit="1" topLeftCell="A79" activePane="bottomLeft" state="frozen"/>
      <selection pane="bottomLeft" activeCell="K87" sqref="K87"/>
    </sheetView>
  </sheetViews>
  <sheetFormatPr defaultColWidth="20.140625" defaultRowHeight="22.15"/>
  <cols>
    <col min="1" max="1" width="26" style="45" bestFit="1" customWidth="1"/>
    <col min="2" max="2" width="27.85546875" style="3" customWidth="1"/>
    <col min="3" max="3" width="20.140625" style="3"/>
    <col min="4" max="4" width="48.28515625" style="4" customWidth="1"/>
    <col min="5" max="6" width="20.140625" style="3"/>
    <col min="7" max="7" width="20.140625" style="5"/>
    <col min="8" max="8" width="20.140625" style="3"/>
    <col min="9" max="9" width="20.140625" style="77"/>
    <col min="10" max="10" width="24.28515625" style="80" customWidth="1"/>
    <col min="11" max="11" width="20.140625" style="88"/>
    <col min="12" max="12" width="20.140625" style="3"/>
    <col min="13" max="13" width="39.7109375" style="6" customWidth="1"/>
    <col min="14" max="14" width="20.140625" style="3"/>
    <col min="15" max="15" width="62.28515625" style="3" bestFit="1" customWidth="1"/>
    <col min="16" max="16" width="25" style="3" customWidth="1"/>
    <col min="17" max="17" width="28" style="3" customWidth="1"/>
    <col min="18" max="25" width="20.140625" style="3"/>
    <col min="26" max="26" width="20.140625" style="3" customWidth="1"/>
    <col min="27" max="29" width="20.140625" style="3"/>
    <col min="30" max="30" width="24.42578125" style="3" customWidth="1"/>
    <col min="31" max="16384" width="20.140625" style="3"/>
  </cols>
  <sheetData>
    <row r="1" spans="1:12" s="6" customFormat="1" ht="132">
      <c r="A1" s="42" t="s">
        <v>360</v>
      </c>
      <c r="B1" s="13" t="s">
        <v>18</v>
      </c>
      <c r="C1" s="13" t="s">
        <v>19</v>
      </c>
      <c r="D1" s="13" t="s">
        <v>20</v>
      </c>
      <c r="E1" s="13" t="s">
        <v>21</v>
      </c>
      <c r="F1" s="13" t="s">
        <v>22</v>
      </c>
      <c r="G1" s="14" t="s">
        <v>23</v>
      </c>
      <c r="H1" s="13" t="s">
        <v>24</v>
      </c>
      <c r="I1" s="76" t="s">
        <v>25</v>
      </c>
      <c r="J1" s="79" t="s">
        <v>26</v>
      </c>
      <c r="K1" s="86" t="s">
        <v>27</v>
      </c>
      <c r="L1" s="13" t="s">
        <v>28</v>
      </c>
    </row>
    <row r="2" spans="1:12">
      <c r="A2" s="83">
        <v>46065</v>
      </c>
      <c r="B2" s="7" t="s">
        <v>133</v>
      </c>
      <c r="C2" s="7" t="s">
        <v>134</v>
      </c>
      <c r="D2" s="7" t="s">
        <v>135</v>
      </c>
      <c r="E2" s="7" t="s">
        <v>33</v>
      </c>
      <c r="F2" s="7">
        <v>295</v>
      </c>
      <c r="G2" s="47">
        <v>684.89</v>
      </c>
      <c r="H2" s="9" t="s">
        <v>35</v>
      </c>
      <c r="I2" s="47">
        <f>TradingLogTable4[[#This Row],[Quantity (positive number)]]*TradingLogTable4[[#This Row],[Price per Unit]]</f>
        <v>202042.55</v>
      </c>
      <c r="J2" s="47">
        <v>10</v>
      </c>
      <c r="K2" s="87">
        <f t="shared" ref="K2:K18" si="0">I2+J2</f>
        <v>202052.55</v>
      </c>
      <c r="L2" s="7">
        <v>295</v>
      </c>
    </row>
    <row r="3" spans="1:12">
      <c r="A3" s="83">
        <v>46065</v>
      </c>
      <c r="B3" s="7" t="s">
        <v>133</v>
      </c>
      <c r="C3" s="7" t="s">
        <v>66</v>
      </c>
      <c r="D3" s="7" t="s">
        <v>198</v>
      </c>
      <c r="E3" s="7" t="s">
        <v>43</v>
      </c>
      <c r="F3" s="7">
        <v>100</v>
      </c>
      <c r="G3" s="47">
        <v>643.25</v>
      </c>
      <c r="H3" s="9" t="s">
        <v>35</v>
      </c>
      <c r="I3" s="47">
        <f>TradingLogTable4[[#This Row],[Quantity (positive number)]]*TradingLogTable4[[#This Row],[Price per Unit]]</f>
        <v>64325</v>
      </c>
      <c r="J3" s="47">
        <v>10</v>
      </c>
      <c r="K3" s="87">
        <f t="shared" si="0"/>
        <v>64335</v>
      </c>
      <c r="L3" s="7">
        <v>100</v>
      </c>
    </row>
    <row r="4" spans="1:12">
      <c r="A4" s="83">
        <v>46065</v>
      </c>
      <c r="B4" s="7" t="s">
        <v>133</v>
      </c>
      <c r="C4" s="7" t="s">
        <v>31</v>
      </c>
      <c r="D4" s="7" t="s">
        <v>32</v>
      </c>
      <c r="E4" s="7" t="s">
        <v>33</v>
      </c>
      <c r="F4" s="7">
        <v>875</v>
      </c>
      <c r="G4" s="47">
        <v>89.52</v>
      </c>
      <c r="H4" s="9" t="s">
        <v>35</v>
      </c>
      <c r="I4" s="47">
        <f>TradingLogTable4[[#This Row],[Quantity (positive number)]]*TradingLogTable4[[#This Row],[Price per Unit]]</f>
        <v>78330</v>
      </c>
      <c r="J4" s="47">
        <v>10</v>
      </c>
      <c r="K4" s="87">
        <f t="shared" si="0"/>
        <v>78340</v>
      </c>
      <c r="L4" s="7">
        <v>875</v>
      </c>
    </row>
    <row r="5" spans="1:12">
      <c r="A5" s="83">
        <v>46065</v>
      </c>
      <c r="B5" s="7" t="s">
        <v>133</v>
      </c>
      <c r="C5" s="7" t="s">
        <v>201</v>
      </c>
      <c r="D5" s="7" t="s">
        <v>202</v>
      </c>
      <c r="E5" s="7" t="s">
        <v>43</v>
      </c>
      <c r="F5" s="7">
        <v>260</v>
      </c>
      <c r="G5" s="47">
        <v>244.64</v>
      </c>
      <c r="H5" s="9" t="s">
        <v>35</v>
      </c>
      <c r="I5" s="47">
        <f>TradingLogTable4[[#This Row],[Quantity (positive number)]]*TradingLogTable4[[#This Row],[Price per Unit]]</f>
        <v>63606.399999999994</v>
      </c>
      <c r="J5" s="47">
        <v>10</v>
      </c>
      <c r="K5" s="87">
        <f t="shared" si="0"/>
        <v>63616.399999999994</v>
      </c>
      <c r="L5" s="7">
        <v>260</v>
      </c>
    </row>
    <row r="6" spans="1:12">
      <c r="A6" s="83">
        <v>46065</v>
      </c>
      <c r="B6" s="7" t="s">
        <v>133</v>
      </c>
      <c r="C6" s="7" t="s">
        <v>204</v>
      </c>
      <c r="D6" s="7" t="s">
        <v>205</v>
      </c>
      <c r="E6" s="7" t="s">
        <v>43</v>
      </c>
      <c r="F6" s="7">
        <v>235</v>
      </c>
      <c r="G6" s="47">
        <v>162.44999999999999</v>
      </c>
      <c r="H6" s="9" t="s">
        <v>35</v>
      </c>
      <c r="I6" s="47">
        <f>TradingLogTable4[[#This Row],[Quantity (positive number)]]*TradingLogTable4[[#This Row],[Price per Unit]]</f>
        <v>38175.75</v>
      </c>
      <c r="J6" s="47">
        <v>10</v>
      </c>
      <c r="K6" s="87">
        <f t="shared" si="0"/>
        <v>38185.75</v>
      </c>
      <c r="L6" s="7">
        <v>235</v>
      </c>
    </row>
    <row r="7" spans="1:12">
      <c r="A7" s="83">
        <v>46065</v>
      </c>
      <c r="B7" s="7" t="s">
        <v>133</v>
      </c>
      <c r="C7" s="7" t="s">
        <v>207</v>
      </c>
      <c r="D7" s="7" t="s">
        <v>208</v>
      </c>
      <c r="E7" s="7" t="s">
        <v>43</v>
      </c>
      <c r="F7" s="7">
        <v>570</v>
      </c>
      <c r="G7" s="47">
        <v>132.94999999999999</v>
      </c>
      <c r="H7" s="9" t="s">
        <v>35</v>
      </c>
      <c r="I7" s="47">
        <f>TradingLogTable4[[#This Row],[Quantity (positive number)]]*TradingLogTable4[[#This Row],[Price per Unit]]</f>
        <v>75781.5</v>
      </c>
      <c r="J7" s="47">
        <v>10</v>
      </c>
      <c r="K7" s="87">
        <f t="shared" si="0"/>
        <v>75791.5</v>
      </c>
      <c r="L7" s="7">
        <v>570</v>
      </c>
    </row>
    <row r="8" spans="1:12">
      <c r="A8" s="83">
        <v>46065</v>
      </c>
      <c r="B8" s="7" t="s">
        <v>133</v>
      </c>
      <c r="C8" s="7" t="s">
        <v>37</v>
      </c>
      <c r="D8" s="7" t="s">
        <v>38</v>
      </c>
      <c r="E8" s="7" t="s">
        <v>33</v>
      </c>
      <c r="F8" s="7">
        <v>800</v>
      </c>
      <c r="G8" s="47">
        <v>45.45</v>
      </c>
      <c r="H8" s="9" t="s">
        <v>35</v>
      </c>
      <c r="I8" s="47">
        <f>TradingLogTable4[[#This Row],[Quantity (positive number)]]*TradingLogTable4[[#This Row],[Price per Unit]]</f>
        <v>36360</v>
      </c>
      <c r="J8" s="47">
        <v>10</v>
      </c>
      <c r="K8" s="87">
        <f t="shared" si="0"/>
        <v>36370</v>
      </c>
      <c r="L8" s="7">
        <v>800</v>
      </c>
    </row>
    <row r="9" spans="1:12">
      <c r="A9" s="83">
        <v>46070</v>
      </c>
      <c r="B9" s="7" t="s">
        <v>133</v>
      </c>
      <c r="C9" s="7" t="s">
        <v>211</v>
      </c>
      <c r="D9" s="7" t="s">
        <v>212</v>
      </c>
      <c r="E9" s="7" t="s">
        <v>43</v>
      </c>
      <c r="F9" s="7">
        <v>230</v>
      </c>
      <c r="G9" s="47">
        <v>363.94</v>
      </c>
      <c r="H9" s="9" t="s">
        <v>35</v>
      </c>
      <c r="I9" s="47">
        <f>TradingLogTable4[[#This Row],[Quantity (positive number)]]*TradingLogTable4[[#This Row],[Price per Unit]]</f>
        <v>83706.2</v>
      </c>
      <c r="J9" s="47">
        <v>10</v>
      </c>
      <c r="K9" s="87">
        <f t="shared" si="0"/>
        <v>83716.2</v>
      </c>
      <c r="L9" s="7">
        <v>230</v>
      </c>
    </row>
    <row r="10" spans="1:12">
      <c r="A10" s="83">
        <v>46070</v>
      </c>
      <c r="B10" s="7" t="s">
        <v>133</v>
      </c>
      <c r="C10" s="7" t="s">
        <v>41</v>
      </c>
      <c r="D10" s="7" t="s">
        <v>42</v>
      </c>
      <c r="E10" s="7" t="s">
        <v>43</v>
      </c>
      <c r="F10" s="7">
        <v>110</v>
      </c>
      <c r="G10" s="47">
        <v>408.82</v>
      </c>
      <c r="H10" s="9" t="s">
        <v>35</v>
      </c>
      <c r="I10" s="47">
        <f>TradingLogTable4[[#This Row],[Quantity (positive number)]]*TradingLogTable4[[#This Row],[Price per Unit]]</f>
        <v>44970.2</v>
      </c>
      <c r="J10" s="47">
        <v>10</v>
      </c>
      <c r="K10" s="87">
        <f t="shared" si="0"/>
        <v>44980.2</v>
      </c>
      <c r="L10" s="7">
        <v>110</v>
      </c>
    </row>
    <row r="11" spans="1:12">
      <c r="A11" s="83">
        <v>46070</v>
      </c>
      <c r="B11" s="7" t="s">
        <v>133</v>
      </c>
      <c r="C11" s="7" t="s">
        <v>46</v>
      </c>
      <c r="D11" s="7" t="s">
        <v>215</v>
      </c>
      <c r="E11" s="7" t="s">
        <v>43</v>
      </c>
      <c r="F11" s="7">
        <v>388</v>
      </c>
      <c r="G11" s="47">
        <v>131.47999999999999</v>
      </c>
      <c r="H11" s="9" t="s">
        <v>35</v>
      </c>
      <c r="I11" s="47">
        <f>TradingLogTable4[[#This Row],[Quantity (positive number)]]*TradingLogTable4[[#This Row],[Price per Unit]]</f>
        <v>51014.239999999998</v>
      </c>
      <c r="J11" s="47">
        <v>10</v>
      </c>
      <c r="K11" s="87">
        <f t="shared" si="0"/>
        <v>51024.24</v>
      </c>
      <c r="L11" s="7">
        <v>388</v>
      </c>
    </row>
    <row r="12" spans="1:12">
      <c r="A12" s="83">
        <v>46070</v>
      </c>
      <c r="B12" s="7" t="s">
        <v>133</v>
      </c>
      <c r="C12" s="7" t="s">
        <v>142</v>
      </c>
      <c r="D12" s="7" t="s">
        <v>143</v>
      </c>
      <c r="E12" s="7" t="s">
        <v>43</v>
      </c>
      <c r="F12" s="7">
        <v>150</v>
      </c>
      <c r="G12" s="47">
        <v>306.82</v>
      </c>
      <c r="H12" s="9" t="s">
        <v>35</v>
      </c>
      <c r="I12" s="47">
        <f>TradingLogTable4[[#This Row],[Quantity (positive number)]]*TradingLogTable4[[#This Row],[Price per Unit]]</f>
        <v>46023</v>
      </c>
      <c r="J12" s="47">
        <v>10</v>
      </c>
      <c r="K12" s="87">
        <f t="shared" si="0"/>
        <v>46033</v>
      </c>
      <c r="L12" s="7">
        <v>150</v>
      </c>
    </row>
    <row r="13" spans="1:12">
      <c r="A13" s="83">
        <v>46070</v>
      </c>
      <c r="B13" s="7" t="s">
        <v>133</v>
      </c>
      <c r="C13" s="7" t="s">
        <v>50</v>
      </c>
      <c r="D13" s="7" t="s">
        <v>51</v>
      </c>
      <c r="E13" s="7" t="s">
        <v>43</v>
      </c>
      <c r="F13" s="7">
        <v>250</v>
      </c>
      <c r="G13" s="47">
        <v>200.87</v>
      </c>
      <c r="H13" s="9" t="s">
        <v>35</v>
      </c>
      <c r="I13" s="47">
        <f>TradingLogTable4[[#This Row],[Quantity (positive number)]]*TradingLogTable4[[#This Row],[Price per Unit]]</f>
        <v>50217.5</v>
      </c>
      <c r="J13" s="47">
        <v>10</v>
      </c>
      <c r="K13" s="87">
        <f t="shared" si="0"/>
        <v>50227.5</v>
      </c>
      <c r="L13" s="7">
        <v>250</v>
      </c>
    </row>
    <row r="14" spans="1:12">
      <c r="A14" s="83">
        <v>46070</v>
      </c>
      <c r="B14" s="7" t="s">
        <v>133</v>
      </c>
      <c r="C14" s="7" t="s">
        <v>62</v>
      </c>
      <c r="D14" s="7" t="s">
        <v>189</v>
      </c>
      <c r="E14" s="7" t="s">
        <v>43</v>
      </c>
      <c r="F14" s="7">
        <v>130</v>
      </c>
      <c r="G14" s="47">
        <v>302.22000000000003</v>
      </c>
      <c r="H14" s="9" t="s">
        <v>35</v>
      </c>
      <c r="I14" s="47">
        <f>TradingLogTable4[[#This Row],[Quantity (positive number)]]*TradingLogTable4[[#This Row],[Price per Unit]]</f>
        <v>39288.600000000006</v>
      </c>
      <c r="J14" s="47">
        <v>10</v>
      </c>
      <c r="K14" s="87">
        <f t="shared" si="0"/>
        <v>39298.600000000006</v>
      </c>
      <c r="L14" s="7">
        <v>130</v>
      </c>
    </row>
    <row r="15" spans="1:12">
      <c r="A15" s="83">
        <v>46070</v>
      </c>
      <c r="B15" s="7" t="s">
        <v>133</v>
      </c>
      <c r="C15" s="7" t="s">
        <v>220</v>
      </c>
      <c r="D15" s="7" t="s">
        <v>221</v>
      </c>
      <c r="E15" s="7" t="s">
        <v>43</v>
      </c>
      <c r="F15" s="7">
        <v>140</v>
      </c>
      <c r="G15" s="47">
        <v>329.44</v>
      </c>
      <c r="H15" s="9" t="s">
        <v>35</v>
      </c>
      <c r="I15" s="47">
        <f>TradingLogTable4[[#This Row],[Quantity (positive number)]]*TradingLogTable4[[#This Row],[Price per Unit]]</f>
        <v>46121.599999999999</v>
      </c>
      <c r="J15" s="47">
        <v>10</v>
      </c>
      <c r="K15" s="87">
        <f t="shared" si="0"/>
        <v>46131.6</v>
      </c>
      <c r="L15" s="7">
        <v>140</v>
      </c>
    </row>
    <row r="16" spans="1:12">
      <c r="A16" s="83">
        <v>46070</v>
      </c>
      <c r="B16" s="7" t="s">
        <v>133</v>
      </c>
      <c r="C16" s="7" t="s">
        <v>223</v>
      </c>
      <c r="D16" s="7" t="s">
        <v>224</v>
      </c>
      <c r="E16" s="7" t="s">
        <v>43</v>
      </c>
      <c r="F16" s="7">
        <v>800</v>
      </c>
      <c r="G16" s="47">
        <v>33.6</v>
      </c>
      <c r="H16" s="9" t="s">
        <v>35</v>
      </c>
      <c r="I16" s="47">
        <f>TradingLogTable4[[#This Row],[Quantity (positive number)]]*TradingLogTable4[[#This Row],[Price per Unit]]</f>
        <v>26880</v>
      </c>
      <c r="J16" s="47">
        <v>10</v>
      </c>
      <c r="K16" s="87">
        <f t="shared" si="0"/>
        <v>26890</v>
      </c>
      <c r="L16" s="7">
        <v>800</v>
      </c>
    </row>
    <row r="17" spans="1:14" ht="44.45">
      <c r="A17" s="83">
        <v>46083</v>
      </c>
      <c r="B17" s="7" t="s">
        <v>133</v>
      </c>
      <c r="C17" s="7" t="s">
        <v>54</v>
      </c>
      <c r="D17" s="66" t="s">
        <v>241</v>
      </c>
      <c r="E17" s="7" t="s">
        <v>33</v>
      </c>
      <c r="F17" s="7">
        <v>60</v>
      </c>
      <c r="G17" s="47">
        <v>57.95</v>
      </c>
      <c r="H17" s="9" t="s">
        <v>35</v>
      </c>
      <c r="I17" s="47">
        <f>TradingLogTable4[[#This Row],[Quantity (positive number)]]*TradingLogTable4[[#This Row],[Price per Unit]]</f>
        <v>3477</v>
      </c>
      <c r="J17" s="47">
        <v>10</v>
      </c>
      <c r="K17" s="87">
        <f t="shared" si="0"/>
        <v>3487</v>
      </c>
      <c r="L17" s="7">
        <f>TradingLogTable4[[#This Row],[Quantity (positive number)]]</f>
        <v>60</v>
      </c>
    </row>
    <row r="18" spans="1:14">
      <c r="A18" s="83">
        <v>46083</v>
      </c>
      <c r="B18" s="7" t="s">
        <v>133</v>
      </c>
      <c r="C18" s="7" t="s">
        <v>58</v>
      </c>
      <c r="D18" s="7" t="s">
        <v>59</v>
      </c>
      <c r="E18" s="7" t="s">
        <v>43</v>
      </c>
      <c r="F18" s="7">
        <v>75</v>
      </c>
      <c r="G18" s="47">
        <v>159.75</v>
      </c>
      <c r="H18" s="9" t="s">
        <v>35</v>
      </c>
      <c r="I18" s="47">
        <f>TradingLogTable4[[#This Row],[Quantity (positive number)]]*TradingLogTable4[[#This Row],[Price per Unit]]</f>
        <v>11981.25</v>
      </c>
      <c r="J18" s="47">
        <v>10</v>
      </c>
      <c r="K18" s="87">
        <f t="shared" si="0"/>
        <v>11991.25</v>
      </c>
      <c r="L18" s="7">
        <f>TradingLogTable4[[#This Row],[Quantity (positive number)]]</f>
        <v>75</v>
      </c>
    </row>
    <row r="19" spans="1:14">
      <c r="A19" s="83">
        <v>46084</v>
      </c>
      <c r="B19" s="7" t="s">
        <v>122</v>
      </c>
      <c r="C19" s="7" t="s">
        <v>41</v>
      </c>
      <c r="D19" s="7" t="s">
        <v>42</v>
      </c>
      <c r="E19" s="7" t="s">
        <v>43</v>
      </c>
      <c r="F19" s="7">
        <v>95</v>
      </c>
      <c r="G19" s="47">
        <v>381.14</v>
      </c>
      <c r="H19" s="9" t="s">
        <v>35</v>
      </c>
      <c r="I19" s="47">
        <v>-36208.300000000003</v>
      </c>
      <c r="J19" s="47">
        <v>10</v>
      </c>
      <c r="K19" s="87">
        <v>-36198.300000000003</v>
      </c>
      <c r="L19" s="7">
        <v>15</v>
      </c>
    </row>
    <row r="20" spans="1:14" s="6" customFormat="1">
      <c r="A20" s="83">
        <v>46084</v>
      </c>
      <c r="B20" s="7" t="s">
        <v>110</v>
      </c>
      <c r="C20" s="7" t="s">
        <v>220</v>
      </c>
      <c r="D20" s="7" t="s">
        <v>221</v>
      </c>
      <c r="E20" s="7" t="s">
        <v>43</v>
      </c>
      <c r="F20" s="7">
        <v>140</v>
      </c>
      <c r="G20" s="47">
        <v>329.81</v>
      </c>
      <c r="H20" s="9" t="s">
        <v>35</v>
      </c>
      <c r="I20" s="47">
        <v>-46173.4</v>
      </c>
      <c r="J20" s="47">
        <v>10</v>
      </c>
      <c r="K20" s="87">
        <v>-46163.4</v>
      </c>
      <c r="L20" s="7">
        <v>0</v>
      </c>
      <c r="N20" s="3"/>
    </row>
    <row r="21" spans="1:14" s="6" customFormat="1">
      <c r="A21" s="83">
        <v>46085</v>
      </c>
      <c r="B21" s="7" t="s">
        <v>110</v>
      </c>
      <c r="C21" s="7" t="s">
        <v>66</v>
      </c>
      <c r="D21" s="7" t="s">
        <v>67</v>
      </c>
      <c r="E21" s="7" t="s">
        <v>43</v>
      </c>
      <c r="F21" s="7">
        <v>100</v>
      </c>
      <c r="G21" s="47">
        <v>654.17999999999995</v>
      </c>
      <c r="H21" s="9" t="s">
        <v>35</v>
      </c>
      <c r="I21" s="47">
        <v>-65418</v>
      </c>
      <c r="J21" s="47">
        <v>10</v>
      </c>
      <c r="K21" s="87">
        <v>-65408</v>
      </c>
      <c r="L21" s="7">
        <v>0</v>
      </c>
      <c r="N21" s="3"/>
    </row>
    <row r="22" spans="1:14" s="6" customFormat="1">
      <c r="A22" s="83">
        <v>46093</v>
      </c>
      <c r="B22" s="7" t="s">
        <v>110</v>
      </c>
      <c r="C22" s="7" t="s">
        <v>207</v>
      </c>
      <c r="D22" s="7" t="s">
        <v>208</v>
      </c>
      <c r="E22" s="7" t="s">
        <v>43</v>
      </c>
      <c r="F22" s="7">
        <v>570</v>
      </c>
      <c r="G22" s="47">
        <v>124.61</v>
      </c>
      <c r="H22" s="9" t="s">
        <v>35</v>
      </c>
      <c r="I22" s="47">
        <v>-71027.7</v>
      </c>
      <c r="J22" s="47">
        <v>10</v>
      </c>
      <c r="K22" s="87">
        <v>-71017.7</v>
      </c>
      <c r="L22" s="7">
        <v>0</v>
      </c>
      <c r="N22" s="3"/>
    </row>
    <row r="23" spans="1:14" s="6" customFormat="1">
      <c r="A23" s="83">
        <v>46093</v>
      </c>
      <c r="B23" s="7" t="s">
        <v>110</v>
      </c>
      <c r="C23" s="7" t="s">
        <v>142</v>
      </c>
      <c r="D23" s="7" t="s">
        <v>143</v>
      </c>
      <c r="E23" s="7" t="s">
        <v>43</v>
      </c>
      <c r="F23" s="7">
        <v>150</v>
      </c>
      <c r="G23" s="47">
        <v>281.04000000000002</v>
      </c>
      <c r="H23" s="9" t="s">
        <v>35</v>
      </c>
      <c r="I23" s="47">
        <v>-42156</v>
      </c>
      <c r="J23" s="47">
        <v>10</v>
      </c>
      <c r="K23" s="87">
        <v>-42146</v>
      </c>
      <c r="L23" s="7">
        <v>0</v>
      </c>
      <c r="N23" s="3"/>
    </row>
    <row r="24" spans="1:14" s="6" customFormat="1">
      <c r="A24" s="83">
        <v>46093</v>
      </c>
      <c r="B24" s="7" t="s">
        <v>122</v>
      </c>
      <c r="C24" s="7" t="s">
        <v>31</v>
      </c>
      <c r="D24" s="7" t="s">
        <v>32</v>
      </c>
      <c r="E24" s="7" t="s">
        <v>33</v>
      </c>
      <c r="F24" s="7">
        <v>435</v>
      </c>
      <c r="G24" s="47">
        <v>84.58</v>
      </c>
      <c r="H24" s="9" t="s">
        <v>35</v>
      </c>
      <c r="I24" s="47">
        <v>-36792.300000000003</v>
      </c>
      <c r="J24" s="47">
        <v>10</v>
      </c>
      <c r="K24" s="87">
        <v>-36782.300000000003</v>
      </c>
      <c r="L24" s="7">
        <v>440</v>
      </c>
      <c r="N24" s="3"/>
    </row>
    <row r="25" spans="1:14" s="6" customFormat="1">
      <c r="A25" s="83">
        <v>46094</v>
      </c>
      <c r="B25" s="7" t="s">
        <v>133</v>
      </c>
      <c r="C25" s="7" t="s">
        <v>66</v>
      </c>
      <c r="D25" s="7" t="s">
        <v>67</v>
      </c>
      <c r="E25" s="7" t="s">
        <v>43</v>
      </c>
      <c r="F25" s="7">
        <v>120</v>
      </c>
      <c r="G25" s="47">
        <v>651.62</v>
      </c>
      <c r="H25" s="9" t="s">
        <v>35</v>
      </c>
      <c r="I25" s="47">
        <v>78194.399999999994</v>
      </c>
      <c r="J25" s="47">
        <v>10</v>
      </c>
      <c r="K25" s="87">
        <v>78204.399999999994</v>
      </c>
      <c r="L25" s="7">
        <v>120</v>
      </c>
      <c r="N25" s="3"/>
    </row>
    <row r="26" spans="1:14" s="6" customFormat="1">
      <c r="A26" s="83">
        <v>46094</v>
      </c>
      <c r="B26" s="7" t="s">
        <v>133</v>
      </c>
      <c r="C26" s="7" t="s">
        <v>269</v>
      </c>
      <c r="D26" s="7" t="s">
        <v>270</v>
      </c>
      <c r="E26" s="7" t="s">
        <v>43</v>
      </c>
      <c r="F26" s="7">
        <v>610</v>
      </c>
      <c r="G26" s="47">
        <v>116.98</v>
      </c>
      <c r="H26" s="9" t="s">
        <v>35</v>
      </c>
      <c r="I26" s="47">
        <v>71357.8</v>
      </c>
      <c r="J26" s="47">
        <v>10</v>
      </c>
      <c r="K26" s="87">
        <v>71367.8</v>
      </c>
      <c r="L26" s="7">
        <v>610</v>
      </c>
      <c r="N26" s="3"/>
    </row>
    <row r="27" spans="1:14" s="6" customFormat="1">
      <c r="A27" s="83">
        <v>46097</v>
      </c>
      <c r="B27" s="7" t="s">
        <v>133</v>
      </c>
      <c r="C27" s="7" t="s">
        <v>70</v>
      </c>
      <c r="D27" s="7" t="s">
        <v>71</v>
      </c>
      <c r="E27" s="7" t="s">
        <v>33</v>
      </c>
      <c r="F27" s="7">
        <v>100</v>
      </c>
      <c r="G27" s="47">
        <v>231.91</v>
      </c>
      <c r="H27" s="9" t="s">
        <v>35</v>
      </c>
      <c r="I27" s="47">
        <v>23191</v>
      </c>
      <c r="J27" s="47">
        <v>10</v>
      </c>
      <c r="K27" s="87">
        <v>23201</v>
      </c>
      <c r="L27" s="7">
        <v>100</v>
      </c>
      <c r="N27" s="3"/>
    </row>
    <row r="28" spans="1:14" s="6" customFormat="1">
      <c r="A28" s="83">
        <v>46097</v>
      </c>
      <c r="B28" s="7" t="s">
        <v>133</v>
      </c>
      <c r="C28" s="7" t="s">
        <v>273</v>
      </c>
      <c r="D28" s="7" t="s">
        <v>274</v>
      </c>
      <c r="E28" s="7" t="s">
        <v>43</v>
      </c>
      <c r="F28" s="7">
        <v>135</v>
      </c>
      <c r="G28" s="47">
        <v>124.8</v>
      </c>
      <c r="H28" s="9" t="s">
        <v>35</v>
      </c>
      <c r="I28" s="47">
        <v>16848</v>
      </c>
      <c r="J28" s="47">
        <v>10</v>
      </c>
      <c r="K28" s="87">
        <v>16858</v>
      </c>
      <c r="L28" s="7">
        <v>135</v>
      </c>
      <c r="N28" s="3"/>
    </row>
    <row r="29" spans="1:14" s="6" customFormat="1">
      <c r="A29" s="83">
        <v>46097</v>
      </c>
      <c r="B29" s="7" t="s">
        <v>133</v>
      </c>
      <c r="C29" s="7" t="s">
        <v>74</v>
      </c>
      <c r="D29" s="7" t="s">
        <v>75</v>
      </c>
      <c r="E29" s="7" t="s">
        <v>43</v>
      </c>
      <c r="F29" s="7">
        <v>274</v>
      </c>
      <c r="G29" s="47">
        <v>184.04</v>
      </c>
      <c r="H29" s="9" t="s">
        <v>35</v>
      </c>
      <c r="I29" s="47">
        <v>50426.96</v>
      </c>
      <c r="J29" s="47">
        <v>10</v>
      </c>
      <c r="K29" s="87">
        <v>50436.959999999999</v>
      </c>
      <c r="L29" s="7">
        <v>274</v>
      </c>
      <c r="N29" s="3"/>
    </row>
    <row r="30" spans="1:14" s="6" customFormat="1">
      <c r="A30" s="83">
        <v>46097</v>
      </c>
      <c r="B30" s="7" t="s">
        <v>133</v>
      </c>
      <c r="C30" s="7" t="s">
        <v>78</v>
      </c>
      <c r="D30" s="7" t="s">
        <v>79</v>
      </c>
      <c r="E30" s="7" t="s">
        <v>43</v>
      </c>
      <c r="F30" s="7">
        <v>161</v>
      </c>
      <c r="G30" s="47">
        <v>155.76</v>
      </c>
      <c r="H30" s="9" t="s">
        <v>35</v>
      </c>
      <c r="I30" s="47">
        <v>25077.360000000001</v>
      </c>
      <c r="J30" s="47">
        <v>10</v>
      </c>
      <c r="K30" s="87">
        <v>25087.360000000001</v>
      </c>
      <c r="L30" s="7">
        <v>161</v>
      </c>
      <c r="N30" s="3"/>
    </row>
    <row r="31" spans="1:14" s="6" customFormat="1">
      <c r="A31" s="83">
        <v>46097</v>
      </c>
      <c r="B31" s="7" t="s">
        <v>133</v>
      </c>
      <c r="C31" s="7" t="s">
        <v>82</v>
      </c>
      <c r="D31" s="7" t="s">
        <v>83</v>
      </c>
      <c r="E31" s="7" t="s">
        <v>33</v>
      </c>
      <c r="F31" s="7">
        <v>120</v>
      </c>
      <c r="G31" s="47">
        <v>167.12</v>
      </c>
      <c r="H31" s="9" t="s">
        <v>35</v>
      </c>
      <c r="I31" s="47">
        <v>20054.400000000001</v>
      </c>
      <c r="J31" s="47">
        <v>10</v>
      </c>
      <c r="K31" s="87">
        <v>20064.400000000001</v>
      </c>
      <c r="L31" s="7">
        <v>120</v>
      </c>
      <c r="N31" s="3"/>
    </row>
    <row r="32" spans="1:14" s="6" customFormat="1">
      <c r="A32" s="83">
        <v>46097</v>
      </c>
      <c r="B32" s="7" t="s">
        <v>133</v>
      </c>
      <c r="C32" s="7" t="s">
        <v>86</v>
      </c>
      <c r="D32" s="7" t="s">
        <v>87</v>
      </c>
      <c r="E32" s="7" t="s">
        <v>43</v>
      </c>
      <c r="F32" s="7">
        <v>150</v>
      </c>
      <c r="G32" s="47">
        <v>126.69499999999999</v>
      </c>
      <c r="H32" s="9" t="s">
        <v>35</v>
      </c>
      <c r="I32" s="47">
        <v>19004.25</v>
      </c>
      <c r="J32" s="47">
        <v>10</v>
      </c>
      <c r="K32" s="87">
        <v>19014.25</v>
      </c>
      <c r="L32" s="7">
        <v>150</v>
      </c>
      <c r="N32" s="3"/>
    </row>
    <row r="33" spans="1:14" s="6" customFormat="1">
      <c r="A33" s="83">
        <v>46084</v>
      </c>
      <c r="B33" s="7" t="s">
        <v>122</v>
      </c>
      <c r="C33" s="7" t="s">
        <v>41</v>
      </c>
      <c r="D33" s="7" t="s">
        <v>42</v>
      </c>
      <c r="E33" s="7" t="s">
        <v>43</v>
      </c>
      <c r="F33" s="7">
        <v>95</v>
      </c>
      <c r="G33" s="47">
        <v>381.14</v>
      </c>
      <c r="H33" s="56" t="s">
        <v>35</v>
      </c>
      <c r="I33" s="47">
        <v>-36208.300000000003</v>
      </c>
      <c r="J33" s="47">
        <v>10</v>
      </c>
      <c r="K33" s="87">
        <v>-36198.300000000003</v>
      </c>
      <c r="L33" s="7">
        <v>15</v>
      </c>
      <c r="N33" s="3"/>
    </row>
    <row r="34" spans="1:14" s="6" customFormat="1">
      <c r="A34" s="83">
        <v>46084</v>
      </c>
      <c r="B34" s="7" t="s">
        <v>110</v>
      </c>
      <c r="C34" s="7" t="s">
        <v>220</v>
      </c>
      <c r="D34" s="7" t="s">
        <v>221</v>
      </c>
      <c r="E34" s="7" t="s">
        <v>43</v>
      </c>
      <c r="F34" s="7">
        <v>140</v>
      </c>
      <c r="G34" s="47">
        <v>329.81</v>
      </c>
      <c r="H34" s="56" t="s">
        <v>35</v>
      </c>
      <c r="I34" s="47">
        <v>-46173.4</v>
      </c>
      <c r="J34" s="47">
        <v>10</v>
      </c>
      <c r="K34" s="87">
        <v>-46163.4</v>
      </c>
      <c r="L34" s="7">
        <v>0</v>
      </c>
      <c r="N34" s="3"/>
    </row>
    <row r="35" spans="1:14" s="6" customFormat="1">
      <c r="A35" s="83">
        <v>46085</v>
      </c>
      <c r="B35" s="7" t="s">
        <v>110</v>
      </c>
      <c r="C35" s="7" t="s">
        <v>66</v>
      </c>
      <c r="D35" s="7" t="s">
        <v>67</v>
      </c>
      <c r="E35" s="7" t="s">
        <v>43</v>
      </c>
      <c r="F35" s="7">
        <v>100</v>
      </c>
      <c r="G35" s="47">
        <v>654.17999999999995</v>
      </c>
      <c r="H35" s="56" t="s">
        <v>35</v>
      </c>
      <c r="I35" s="47">
        <v>-65418</v>
      </c>
      <c r="J35" s="47">
        <v>10</v>
      </c>
      <c r="K35" s="87">
        <v>-65408</v>
      </c>
      <c r="L35" s="7">
        <v>0</v>
      </c>
      <c r="N35" s="3"/>
    </row>
    <row r="36" spans="1:14" s="6" customFormat="1">
      <c r="A36" s="83">
        <v>46093</v>
      </c>
      <c r="B36" s="7" t="s">
        <v>110</v>
      </c>
      <c r="C36" s="7" t="s">
        <v>207</v>
      </c>
      <c r="D36" s="7" t="s">
        <v>208</v>
      </c>
      <c r="E36" s="7" t="s">
        <v>43</v>
      </c>
      <c r="F36" s="7">
        <v>570</v>
      </c>
      <c r="G36" s="47">
        <v>124.61</v>
      </c>
      <c r="H36" s="56" t="s">
        <v>35</v>
      </c>
      <c r="I36" s="47">
        <v>-71027.7</v>
      </c>
      <c r="J36" s="47">
        <v>10</v>
      </c>
      <c r="K36" s="87">
        <v>-71017.7</v>
      </c>
      <c r="L36" s="7">
        <v>0</v>
      </c>
      <c r="N36" s="3"/>
    </row>
    <row r="37" spans="1:14" s="6" customFormat="1">
      <c r="A37" s="83">
        <v>46093</v>
      </c>
      <c r="B37" s="7" t="s">
        <v>110</v>
      </c>
      <c r="C37" s="7" t="s">
        <v>142</v>
      </c>
      <c r="D37" s="7" t="s">
        <v>143</v>
      </c>
      <c r="E37" s="7" t="s">
        <v>43</v>
      </c>
      <c r="F37" s="7">
        <v>150</v>
      </c>
      <c r="G37" s="47">
        <v>281.04000000000002</v>
      </c>
      <c r="H37" s="56" t="s">
        <v>35</v>
      </c>
      <c r="I37" s="47">
        <v>-42156</v>
      </c>
      <c r="J37" s="47">
        <v>10</v>
      </c>
      <c r="K37" s="87">
        <v>-42146</v>
      </c>
      <c r="L37" s="7">
        <v>0</v>
      </c>
      <c r="N37" s="3"/>
    </row>
    <row r="38" spans="1:14" s="6" customFormat="1">
      <c r="A38" s="83">
        <v>46093</v>
      </c>
      <c r="B38" s="7" t="s">
        <v>122</v>
      </c>
      <c r="C38" s="7" t="s">
        <v>31</v>
      </c>
      <c r="D38" s="7" t="s">
        <v>32</v>
      </c>
      <c r="E38" s="7" t="s">
        <v>33</v>
      </c>
      <c r="F38" s="7">
        <v>435</v>
      </c>
      <c r="G38" s="47">
        <v>84.58</v>
      </c>
      <c r="H38" s="56" t="s">
        <v>35</v>
      </c>
      <c r="I38" s="47">
        <v>-36792.300000000003</v>
      </c>
      <c r="J38" s="47">
        <v>10</v>
      </c>
      <c r="K38" s="87">
        <v>-36782.300000000003</v>
      </c>
      <c r="L38" s="7">
        <v>440</v>
      </c>
      <c r="N38" s="3"/>
    </row>
    <row r="39" spans="1:14" s="6" customFormat="1">
      <c r="A39" s="83">
        <v>46094</v>
      </c>
      <c r="B39" s="7" t="s">
        <v>133</v>
      </c>
      <c r="C39" s="7" t="s">
        <v>66</v>
      </c>
      <c r="D39" s="7" t="s">
        <v>67</v>
      </c>
      <c r="E39" s="7" t="s">
        <v>43</v>
      </c>
      <c r="F39" s="7">
        <v>120</v>
      </c>
      <c r="G39" s="47">
        <v>651.62</v>
      </c>
      <c r="H39" s="56" t="s">
        <v>35</v>
      </c>
      <c r="I39" s="47">
        <v>78194.399999999994</v>
      </c>
      <c r="J39" s="47">
        <v>10</v>
      </c>
      <c r="K39" s="87">
        <v>78204.399999999994</v>
      </c>
      <c r="L39" s="7">
        <v>120</v>
      </c>
      <c r="N39" s="3"/>
    </row>
    <row r="40" spans="1:14" s="6" customFormat="1">
      <c r="A40" s="83">
        <v>46094</v>
      </c>
      <c r="B40" s="7" t="s">
        <v>133</v>
      </c>
      <c r="C40" s="7" t="s">
        <v>269</v>
      </c>
      <c r="D40" s="7" t="s">
        <v>270</v>
      </c>
      <c r="E40" s="7" t="s">
        <v>43</v>
      </c>
      <c r="F40" s="7">
        <v>610</v>
      </c>
      <c r="G40" s="47">
        <v>116.98</v>
      </c>
      <c r="H40" s="56" t="s">
        <v>35</v>
      </c>
      <c r="I40" s="47">
        <v>71357.8</v>
      </c>
      <c r="J40" s="47">
        <v>10</v>
      </c>
      <c r="K40" s="87">
        <v>71367.8</v>
      </c>
      <c r="L40" s="7">
        <v>610</v>
      </c>
      <c r="N40" s="3"/>
    </row>
    <row r="41" spans="1:14" s="6" customFormat="1">
      <c r="A41" s="83">
        <v>46097</v>
      </c>
      <c r="B41" s="7" t="s">
        <v>133</v>
      </c>
      <c r="C41" s="7" t="s">
        <v>70</v>
      </c>
      <c r="D41" s="7" t="s">
        <v>71</v>
      </c>
      <c r="E41" s="7" t="s">
        <v>33</v>
      </c>
      <c r="F41" s="7">
        <v>100</v>
      </c>
      <c r="G41" s="47">
        <v>231.91</v>
      </c>
      <c r="H41" s="56" t="s">
        <v>35</v>
      </c>
      <c r="I41" s="47">
        <v>23191</v>
      </c>
      <c r="J41" s="47">
        <v>10</v>
      </c>
      <c r="K41" s="87">
        <v>23201</v>
      </c>
      <c r="L41" s="7">
        <v>100</v>
      </c>
      <c r="N41" s="3"/>
    </row>
    <row r="42" spans="1:14" s="6" customFormat="1">
      <c r="A42" s="83">
        <v>46097</v>
      </c>
      <c r="B42" s="7" t="s">
        <v>133</v>
      </c>
      <c r="C42" s="7" t="s">
        <v>273</v>
      </c>
      <c r="D42" s="7" t="s">
        <v>274</v>
      </c>
      <c r="E42" s="7" t="s">
        <v>43</v>
      </c>
      <c r="F42" s="7">
        <v>135</v>
      </c>
      <c r="G42" s="47">
        <v>124.8</v>
      </c>
      <c r="H42" s="56" t="s">
        <v>35</v>
      </c>
      <c r="I42" s="47">
        <v>16848</v>
      </c>
      <c r="J42" s="47">
        <v>10</v>
      </c>
      <c r="K42" s="87">
        <v>16858</v>
      </c>
      <c r="L42" s="7">
        <v>135</v>
      </c>
      <c r="N42" s="3"/>
    </row>
    <row r="43" spans="1:14" s="6" customFormat="1">
      <c r="A43" s="83">
        <v>46097</v>
      </c>
      <c r="B43" s="7" t="s">
        <v>133</v>
      </c>
      <c r="C43" s="7" t="s">
        <v>74</v>
      </c>
      <c r="D43" s="7" t="s">
        <v>75</v>
      </c>
      <c r="E43" s="7" t="s">
        <v>43</v>
      </c>
      <c r="F43" s="7">
        <v>274</v>
      </c>
      <c r="G43" s="47">
        <v>184.04</v>
      </c>
      <c r="H43" s="56" t="s">
        <v>35</v>
      </c>
      <c r="I43" s="47">
        <v>50426.96</v>
      </c>
      <c r="J43" s="47">
        <v>10</v>
      </c>
      <c r="K43" s="87">
        <v>50436.959999999999</v>
      </c>
      <c r="L43" s="7">
        <v>274</v>
      </c>
      <c r="N43" s="3"/>
    </row>
    <row r="44" spans="1:14" s="6" customFormat="1">
      <c r="A44" s="83">
        <v>46097</v>
      </c>
      <c r="B44" s="7" t="s">
        <v>133</v>
      </c>
      <c r="C44" s="7" t="s">
        <v>78</v>
      </c>
      <c r="D44" s="7" t="s">
        <v>79</v>
      </c>
      <c r="E44" s="7" t="s">
        <v>43</v>
      </c>
      <c r="F44" s="7">
        <v>161</v>
      </c>
      <c r="G44" s="47">
        <v>155.76</v>
      </c>
      <c r="H44" s="56" t="s">
        <v>35</v>
      </c>
      <c r="I44" s="47">
        <v>25077.360000000001</v>
      </c>
      <c r="J44" s="47">
        <v>10</v>
      </c>
      <c r="K44" s="87">
        <v>25087.360000000001</v>
      </c>
      <c r="L44" s="7">
        <v>161</v>
      </c>
      <c r="N44" s="3"/>
    </row>
    <row r="45" spans="1:14" s="6" customFormat="1">
      <c r="A45" s="83">
        <v>46097</v>
      </c>
      <c r="B45" s="7" t="s">
        <v>133</v>
      </c>
      <c r="C45" s="7" t="s">
        <v>82</v>
      </c>
      <c r="D45" s="7" t="s">
        <v>83</v>
      </c>
      <c r="E45" s="7" t="s">
        <v>33</v>
      </c>
      <c r="F45" s="7">
        <v>120</v>
      </c>
      <c r="G45" s="47">
        <v>167.12</v>
      </c>
      <c r="H45" s="56" t="s">
        <v>35</v>
      </c>
      <c r="I45" s="47">
        <v>20054.400000000001</v>
      </c>
      <c r="J45" s="47">
        <v>10</v>
      </c>
      <c r="K45" s="87">
        <v>20064.400000000001</v>
      </c>
      <c r="L45" s="7">
        <v>120</v>
      </c>
      <c r="N45" s="3"/>
    </row>
    <row r="46" spans="1:14" s="6" customFormat="1">
      <c r="A46" s="83">
        <v>46097</v>
      </c>
      <c r="B46" s="7" t="s">
        <v>133</v>
      </c>
      <c r="C46" s="7" t="s">
        <v>86</v>
      </c>
      <c r="D46" s="7" t="s">
        <v>87</v>
      </c>
      <c r="E46" s="7" t="s">
        <v>43</v>
      </c>
      <c r="F46" s="7">
        <v>150</v>
      </c>
      <c r="G46" s="47">
        <v>126.69499999999999</v>
      </c>
      <c r="H46" s="56" t="s">
        <v>35</v>
      </c>
      <c r="I46" s="47">
        <v>19004.25</v>
      </c>
      <c r="J46" s="47">
        <v>10</v>
      </c>
      <c r="K46" s="87">
        <v>19014.25</v>
      </c>
      <c r="L46" s="7">
        <v>150</v>
      </c>
      <c r="N46" s="3"/>
    </row>
    <row r="47" spans="1:14" s="6" customFormat="1">
      <c r="A47" s="83">
        <v>46111</v>
      </c>
      <c r="B47" s="7" t="s">
        <v>110</v>
      </c>
      <c r="C47" s="7" t="s">
        <v>134</v>
      </c>
      <c r="D47" s="7" t="s">
        <v>135</v>
      </c>
      <c r="E47" s="7" t="s">
        <v>33</v>
      </c>
      <c r="F47" s="7">
        <v>295</v>
      </c>
      <c r="G47" s="47">
        <v>631.64</v>
      </c>
      <c r="H47" s="56" t="s">
        <v>35</v>
      </c>
      <c r="I47" s="47">
        <v>-186333.8</v>
      </c>
      <c r="J47" s="47">
        <v>10</v>
      </c>
      <c r="K47" s="87">
        <v>-186323.8</v>
      </c>
      <c r="L47" s="7">
        <v>0</v>
      </c>
      <c r="N47" s="3"/>
    </row>
    <row r="48" spans="1:14" s="6" customFormat="1">
      <c r="A48" s="83">
        <v>46111</v>
      </c>
      <c r="B48" s="7" t="s">
        <v>122</v>
      </c>
      <c r="C48" s="7" t="s">
        <v>211</v>
      </c>
      <c r="D48" s="7" t="s">
        <v>251</v>
      </c>
      <c r="E48" s="7" t="s">
        <v>43</v>
      </c>
      <c r="F48" s="7">
        <v>230</v>
      </c>
      <c r="G48" s="47">
        <v>315.12</v>
      </c>
      <c r="H48" s="56" t="s">
        <v>35</v>
      </c>
      <c r="I48" s="47">
        <v>72477.600000000006</v>
      </c>
      <c r="J48" s="47">
        <v>10</v>
      </c>
      <c r="K48" s="87">
        <v>72487.600000000006</v>
      </c>
      <c r="L48" s="7">
        <v>460</v>
      </c>
      <c r="N48" s="3"/>
    </row>
    <row r="49" spans="1:14" s="6" customFormat="1">
      <c r="A49" s="83">
        <v>46111</v>
      </c>
      <c r="B49" s="7" t="s">
        <v>110</v>
      </c>
      <c r="C49" s="7" t="s">
        <v>211</v>
      </c>
      <c r="D49" s="7" t="s">
        <v>251</v>
      </c>
      <c r="E49" s="7" t="s">
        <v>43</v>
      </c>
      <c r="F49" s="7">
        <v>460</v>
      </c>
      <c r="G49" s="47">
        <v>314.7</v>
      </c>
      <c r="H49" s="56" t="s">
        <v>35</v>
      </c>
      <c r="I49" s="47">
        <v>-144762</v>
      </c>
      <c r="J49" s="47">
        <v>10</v>
      </c>
      <c r="K49" s="87">
        <v>-144752</v>
      </c>
      <c r="L49" s="7">
        <v>0</v>
      </c>
      <c r="N49" s="3"/>
    </row>
    <row r="50" spans="1:14" s="6" customFormat="1">
      <c r="A50" s="83">
        <v>46111</v>
      </c>
      <c r="B50" s="7" t="s">
        <v>122</v>
      </c>
      <c r="C50" s="7" t="s">
        <v>269</v>
      </c>
      <c r="D50" s="7" t="s">
        <v>270</v>
      </c>
      <c r="E50" s="7" t="s">
        <v>43</v>
      </c>
      <c r="F50" s="7">
        <v>610</v>
      </c>
      <c r="G50" s="47">
        <v>118.31</v>
      </c>
      <c r="H50" s="56" t="s">
        <v>35</v>
      </c>
      <c r="I50" s="47">
        <v>72169.100000000006</v>
      </c>
      <c r="J50" s="47">
        <v>10</v>
      </c>
      <c r="K50" s="87">
        <v>72179.100000000006</v>
      </c>
      <c r="L50" s="7">
        <v>1220</v>
      </c>
      <c r="N50" s="3"/>
    </row>
    <row r="51" spans="1:14" s="6" customFormat="1">
      <c r="A51" s="83">
        <v>46111</v>
      </c>
      <c r="B51" s="7" t="s">
        <v>110</v>
      </c>
      <c r="C51" s="7" t="s">
        <v>269</v>
      </c>
      <c r="D51" s="7" t="s">
        <v>270</v>
      </c>
      <c r="E51" s="7" t="s">
        <v>43</v>
      </c>
      <c r="F51" s="7">
        <v>1220</v>
      </c>
      <c r="G51" s="47">
        <v>118.14</v>
      </c>
      <c r="H51" s="56" t="s">
        <v>35</v>
      </c>
      <c r="I51" s="47">
        <v>-144130.79999999999</v>
      </c>
      <c r="J51" s="47">
        <v>10</v>
      </c>
      <c r="K51" s="87">
        <v>-144120.79999999999</v>
      </c>
      <c r="L51" s="7">
        <v>0</v>
      </c>
      <c r="N51" s="3"/>
    </row>
    <row r="52" spans="1:14" s="6" customFormat="1">
      <c r="A52" s="83">
        <v>46111</v>
      </c>
      <c r="B52" s="7" t="s">
        <v>110</v>
      </c>
      <c r="C52" s="7" t="s">
        <v>204</v>
      </c>
      <c r="D52" s="7" t="s">
        <v>247</v>
      </c>
      <c r="E52" s="7" t="s">
        <v>43</v>
      </c>
      <c r="F52" s="7">
        <v>235</v>
      </c>
      <c r="G52" s="47">
        <v>144.83000000000001</v>
      </c>
      <c r="H52" s="56" t="s">
        <v>35</v>
      </c>
      <c r="I52" s="47">
        <v>-34035.050000000003</v>
      </c>
      <c r="J52" s="47">
        <v>10</v>
      </c>
      <c r="K52" s="87">
        <v>-34025.050000000003</v>
      </c>
      <c r="L52" s="7">
        <v>0</v>
      </c>
      <c r="N52" s="3"/>
    </row>
    <row r="53" spans="1:14" s="6" customFormat="1">
      <c r="A53" s="83">
        <v>46111</v>
      </c>
      <c r="B53" s="7" t="s">
        <v>110</v>
      </c>
      <c r="C53" s="7" t="s">
        <v>223</v>
      </c>
      <c r="D53" s="7" t="s">
        <v>224</v>
      </c>
      <c r="E53" s="7" t="s">
        <v>43</v>
      </c>
      <c r="F53" s="7">
        <v>800</v>
      </c>
      <c r="G53" s="47">
        <v>26.07</v>
      </c>
      <c r="H53" s="56" t="s">
        <v>35</v>
      </c>
      <c r="I53" s="47">
        <v>-20856</v>
      </c>
      <c r="J53" s="47">
        <v>10</v>
      </c>
      <c r="K53" s="87">
        <v>-20846</v>
      </c>
      <c r="L53" s="7">
        <v>0</v>
      </c>
      <c r="N53" s="3"/>
    </row>
    <row r="54" spans="1:14" s="6" customFormat="1">
      <c r="A54" s="83">
        <v>46111</v>
      </c>
      <c r="B54" s="7" t="s">
        <v>110</v>
      </c>
      <c r="C54" s="7" t="s">
        <v>273</v>
      </c>
      <c r="D54" s="7" t="s">
        <v>274</v>
      </c>
      <c r="E54" s="7" t="s">
        <v>43</v>
      </c>
      <c r="F54" s="7">
        <v>135</v>
      </c>
      <c r="G54" s="47">
        <v>89.92</v>
      </c>
      <c r="H54" s="56" t="s">
        <v>35</v>
      </c>
      <c r="I54" s="47">
        <v>-12139.2</v>
      </c>
      <c r="J54" s="47">
        <v>10</v>
      </c>
      <c r="K54" s="87">
        <v>-12129.2</v>
      </c>
      <c r="L54" s="7">
        <v>0</v>
      </c>
      <c r="N54" s="3"/>
    </row>
    <row r="55" spans="1:14" s="6" customFormat="1">
      <c r="A55" s="83">
        <v>46111</v>
      </c>
      <c r="B55" s="7" t="s">
        <v>110</v>
      </c>
      <c r="C55" s="7" t="s">
        <v>201</v>
      </c>
      <c r="D55" s="7" t="s">
        <v>202</v>
      </c>
      <c r="E55" s="7" t="s">
        <v>43</v>
      </c>
      <c r="F55" s="7">
        <v>260</v>
      </c>
      <c r="G55" s="47">
        <v>241.88</v>
      </c>
      <c r="H55" s="56" t="s">
        <v>35</v>
      </c>
      <c r="I55" s="47">
        <v>-62888.800000000003</v>
      </c>
      <c r="J55" s="47">
        <v>10</v>
      </c>
      <c r="K55" s="87">
        <v>-62878.8</v>
      </c>
      <c r="L55" s="7">
        <v>0</v>
      </c>
      <c r="N55" s="3"/>
    </row>
    <row r="56" spans="1:14" s="6" customFormat="1">
      <c r="A56" s="83">
        <v>46111</v>
      </c>
      <c r="B56" s="7" t="s">
        <v>133</v>
      </c>
      <c r="C56" s="7" t="s">
        <v>90</v>
      </c>
      <c r="D56" s="7" t="s">
        <v>91</v>
      </c>
      <c r="E56" s="7" t="s">
        <v>43</v>
      </c>
      <c r="F56" s="7">
        <v>1150</v>
      </c>
      <c r="G56" s="47">
        <v>53.49</v>
      </c>
      <c r="H56" s="56" t="s">
        <v>35</v>
      </c>
      <c r="I56" s="47">
        <v>61513.5</v>
      </c>
      <c r="J56" s="47">
        <v>10</v>
      </c>
      <c r="K56" s="87">
        <v>61523.5</v>
      </c>
      <c r="L56" s="7">
        <v>1150</v>
      </c>
      <c r="N56" s="3"/>
    </row>
    <row r="57" spans="1:14" s="6" customFormat="1">
      <c r="A57" s="83">
        <v>46111</v>
      </c>
      <c r="B57" s="7" t="s">
        <v>133</v>
      </c>
      <c r="C57" s="7" t="s">
        <v>94</v>
      </c>
      <c r="D57" s="7" t="s">
        <v>95</v>
      </c>
      <c r="E57" s="7" t="s">
        <v>43</v>
      </c>
      <c r="F57" s="7">
        <v>980</v>
      </c>
      <c r="G57" s="47">
        <v>62.99</v>
      </c>
      <c r="H57" s="56" t="s">
        <v>35</v>
      </c>
      <c r="I57" s="47">
        <v>61730.2</v>
      </c>
      <c r="J57" s="47">
        <v>10</v>
      </c>
      <c r="K57" s="87">
        <v>61740.2</v>
      </c>
      <c r="L57" s="7">
        <v>980</v>
      </c>
      <c r="N57" s="3"/>
    </row>
    <row r="58" spans="1:14" s="6" customFormat="1">
      <c r="A58" s="83">
        <v>46111</v>
      </c>
      <c r="B58" s="7" t="s">
        <v>133</v>
      </c>
      <c r="C58" s="7" t="s">
        <v>98</v>
      </c>
      <c r="D58" s="7" t="s">
        <v>99</v>
      </c>
      <c r="E58" s="7" t="s">
        <v>33</v>
      </c>
      <c r="F58" s="7">
        <v>350</v>
      </c>
      <c r="G58" s="47">
        <v>415</v>
      </c>
      <c r="H58" s="56" t="s">
        <v>35</v>
      </c>
      <c r="I58" s="47">
        <v>145250</v>
      </c>
      <c r="J58" s="47">
        <v>10</v>
      </c>
      <c r="K58" s="87">
        <v>145260</v>
      </c>
      <c r="L58" s="7">
        <v>350</v>
      </c>
      <c r="N58" s="3"/>
    </row>
    <row r="59" spans="1:14" s="6" customFormat="1">
      <c r="A59" s="83">
        <v>46111</v>
      </c>
      <c r="B59" s="7" t="s">
        <v>133</v>
      </c>
      <c r="C59" s="7" t="s">
        <v>102</v>
      </c>
      <c r="D59" s="7" t="s">
        <v>103</v>
      </c>
      <c r="E59" s="7" t="s">
        <v>33</v>
      </c>
      <c r="F59" s="7">
        <v>2500</v>
      </c>
      <c r="G59" s="47">
        <v>39.01</v>
      </c>
      <c r="H59" s="56" t="s">
        <v>35</v>
      </c>
      <c r="I59" s="47">
        <v>97525</v>
      </c>
      <c r="J59" s="47">
        <v>10</v>
      </c>
      <c r="K59" s="87">
        <v>97535</v>
      </c>
      <c r="L59" s="7">
        <v>2500</v>
      </c>
      <c r="N59" s="3"/>
    </row>
    <row r="60" spans="1:14" s="6" customFormat="1">
      <c r="A60" s="83">
        <v>46111</v>
      </c>
      <c r="B60" s="7" t="s">
        <v>133</v>
      </c>
      <c r="C60" s="7" t="s">
        <v>106</v>
      </c>
      <c r="D60" s="7" t="s">
        <v>107</v>
      </c>
      <c r="E60" s="7" t="s">
        <v>33</v>
      </c>
      <c r="F60" s="7">
        <v>4500</v>
      </c>
      <c r="G60" s="47">
        <v>33.31</v>
      </c>
      <c r="H60" s="56" t="s">
        <v>35</v>
      </c>
      <c r="I60" s="47">
        <v>149895</v>
      </c>
      <c r="J60" s="47">
        <v>10</v>
      </c>
      <c r="K60" s="87">
        <v>149905</v>
      </c>
      <c r="L60" s="7">
        <v>4500</v>
      </c>
      <c r="N60" s="3"/>
    </row>
    <row r="61" spans="1:14" s="6" customFormat="1">
      <c r="A61" s="83">
        <v>46112</v>
      </c>
      <c r="B61" s="7" t="s">
        <v>110</v>
      </c>
      <c r="C61" s="7" t="s">
        <v>41</v>
      </c>
      <c r="D61" s="7" t="s">
        <v>42</v>
      </c>
      <c r="E61" s="7" t="s">
        <v>43</v>
      </c>
      <c r="F61" s="7">
        <v>15</v>
      </c>
      <c r="G61" s="47">
        <v>318.23</v>
      </c>
      <c r="H61" s="56" t="s">
        <v>35</v>
      </c>
      <c r="I61" s="47">
        <f>-TradingLogTable4[[#This Row],[Quantity (positive number)]]*TradingLogTable4[[#This Row],[Price per Unit]]</f>
        <v>-4773.4500000000007</v>
      </c>
      <c r="J61" s="47">
        <v>10</v>
      </c>
      <c r="K61" s="87">
        <v>-6122.3</v>
      </c>
      <c r="L61" s="7">
        <v>0</v>
      </c>
      <c r="N61" s="3"/>
    </row>
    <row r="62" spans="1:14" s="6" customFormat="1">
      <c r="A62" s="83">
        <v>46112</v>
      </c>
      <c r="B62" s="7" t="s">
        <v>110</v>
      </c>
      <c r="C62" s="7" t="s">
        <v>86</v>
      </c>
      <c r="D62" s="7" t="s">
        <v>87</v>
      </c>
      <c r="E62" s="7" t="s">
        <v>43</v>
      </c>
      <c r="F62" s="7">
        <v>150</v>
      </c>
      <c r="G62" s="47">
        <v>118.68</v>
      </c>
      <c r="H62" s="56" t="s">
        <v>35</v>
      </c>
      <c r="I62" s="47">
        <f>-TradingLogTable4[[#This Row],[Quantity (positive number)]]*TradingLogTable4[[#This Row],[Price per Unit]]</f>
        <v>-17802</v>
      </c>
      <c r="J62" s="47">
        <v>10</v>
      </c>
      <c r="K62" s="87">
        <f>TradingLogTable4[[#This Row],[Gross Trade Value (=Qty*Price)]]+TradingLogTable4[[#This Row],[Fees / Commission]]</f>
        <v>-17792</v>
      </c>
      <c r="L62" s="7">
        <v>0</v>
      </c>
      <c r="N62" s="3"/>
    </row>
    <row r="63" spans="1:14" s="6" customFormat="1">
      <c r="A63" s="83">
        <v>46120</v>
      </c>
      <c r="B63" s="7" t="s">
        <v>110</v>
      </c>
      <c r="C63" s="7" t="s">
        <v>106</v>
      </c>
      <c r="D63" s="7" t="s">
        <v>107</v>
      </c>
      <c r="E63" s="7" t="s">
        <v>33</v>
      </c>
      <c r="F63" s="7">
        <v>4500</v>
      </c>
      <c r="G63" s="47">
        <v>30.47</v>
      </c>
      <c r="H63" s="56" t="s">
        <v>35</v>
      </c>
      <c r="I63" s="47">
        <f>-TradingLogTable4[[#This Row],[Quantity (positive number)]]*TradingLogTable4[[#This Row],[Price per Unit]]</f>
        <v>-137115</v>
      </c>
      <c r="J63" s="47">
        <v>10</v>
      </c>
      <c r="K63" s="87">
        <v>-137105</v>
      </c>
      <c r="L63" s="7">
        <v>0</v>
      </c>
      <c r="N63" s="3"/>
    </row>
    <row r="64" spans="1:14" s="6" customFormat="1">
      <c r="A64" s="83">
        <v>46120</v>
      </c>
      <c r="B64" s="7" t="s">
        <v>110</v>
      </c>
      <c r="C64" s="7" t="s">
        <v>102</v>
      </c>
      <c r="D64" s="7" t="s">
        <v>103</v>
      </c>
      <c r="E64" s="7" t="s">
        <v>33</v>
      </c>
      <c r="F64" s="7">
        <v>2500</v>
      </c>
      <c r="G64" s="47">
        <v>36.44</v>
      </c>
      <c r="H64" s="56" t="s">
        <v>35</v>
      </c>
      <c r="I64" s="47">
        <f>-TradingLogTable4[[#This Row],[Quantity (positive number)]]*TradingLogTable4[[#This Row],[Price per Unit]]</f>
        <v>-91100</v>
      </c>
      <c r="J64" s="47">
        <v>10</v>
      </c>
      <c r="K64" s="87">
        <v>-91090</v>
      </c>
      <c r="L64" s="7">
        <v>0</v>
      </c>
      <c r="N64" s="3"/>
    </row>
    <row r="65" spans="1:14" s="6" customFormat="1">
      <c r="A65" s="83">
        <v>46120</v>
      </c>
      <c r="B65" s="7" t="s">
        <v>110</v>
      </c>
      <c r="C65" s="7" t="s">
        <v>94</v>
      </c>
      <c r="D65" s="7" t="s">
        <v>117</v>
      </c>
      <c r="E65" s="7" t="s">
        <v>43</v>
      </c>
      <c r="F65" s="7">
        <v>980</v>
      </c>
      <c r="G65" s="47">
        <v>71.11</v>
      </c>
      <c r="H65" s="56" t="s">
        <v>35</v>
      </c>
      <c r="I65" s="47">
        <f>-TradingLogTable4[[#This Row],[Quantity (positive number)]]*TradingLogTable4[[#This Row],[Price per Unit]]</f>
        <v>-69687.8</v>
      </c>
      <c r="J65" s="47">
        <v>10</v>
      </c>
      <c r="K65" s="87">
        <v>-69677.8</v>
      </c>
      <c r="L65" s="7">
        <v>0</v>
      </c>
      <c r="N65" s="3"/>
    </row>
    <row r="66" spans="1:14" s="6" customFormat="1">
      <c r="A66" s="83">
        <v>46120</v>
      </c>
      <c r="B66" s="7" t="s">
        <v>110</v>
      </c>
      <c r="C66" s="7" t="s">
        <v>66</v>
      </c>
      <c r="D66" s="7" t="s">
        <v>67</v>
      </c>
      <c r="E66" s="7" t="s">
        <v>43</v>
      </c>
      <c r="F66" s="7">
        <v>120</v>
      </c>
      <c r="G66" s="47" t="s">
        <v>120</v>
      </c>
      <c r="H66" s="56" t="s">
        <v>35</v>
      </c>
      <c r="I66" s="47">
        <v>-73800</v>
      </c>
      <c r="J66" s="47">
        <v>10</v>
      </c>
      <c r="K66" s="87">
        <v>-73790</v>
      </c>
      <c r="L66" s="7">
        <v>0</v>
      </c>
      <c r="N66" s="3"/>
    </row>
    <row r="67" spans="1:14" s="6" customFormat="1">
      <c r="A67" s="83">
        <v>46120</v>
      </c>
      <c r="B67" s="7" t="s">
        <v>122</v>
      </c>
      <c r="C67" s="7" t="s">
        <v>31</v>
      </c>
      <c r="D67" s="7" t="s">
        <v>123</v>
      </c>
      <c r="E67" s="7" t="s">
        <v>33</v>
      </c>
      <c r="F67" s="7">
        <v>100</v>
      </c>
      <c r="G67" s="47" t="s">
        <v>124</v>
      </c>
      <c r="H67" s="56" t="s">
        <v>35</v>
      </c>
      <c r="I67" s="47">
        <v>-8112</v>
      </c>
      <c r="J67" s="47">
        <v>10</v>
      </c>
      <c r="K67" s="87">
        <v>-8102</v>
      </c>
      <c r="L67" s="7">
        <v>340</v>
      </c>
      <c r="N67" s="3"/>
    </row>
    <row r="68" spans="1:14" s="6" customFormat="1">
      <c r="A68" s="83">
        <v>46120</v>
      </c>
      <c r="B68" s="7" t="s">
        <v>110</v>
      </c>
      <c r="C68" s="7" t="s">
        <v>90</v>
      </c>
      <c r="D68" s="7" t="s">
        <v>91</v>
      </c>
      <c r="E68" s="7" t="s">
        <v>43</v>
      </c>
      <c r="F68" s="7">
        <v>1150</v>
      </c>
      <c r="G68" s="47" t="s">
        <v>126</v>
      </c>
      <c r="H68" s="56" t="s">
        <v>35</v>
      </c>
      <c r="I68" s="47">
        <v>-70725</v>
      </c>
      <c r="J68" s="47">
        <v>10</v>
      </c>
      <c r="K68" s="87">
        <v>-70715</v>
      </c>
      <c r="L68" s="7">
        <v>0</v>
      </c>
      <c r="N68" s="3"/>
    </row>
    <row r="69" spans="1:14">
      <c r="A69" s="83">
        <v>46120</v>
      </c>
      <c r="B69" s="7" t="s">
        <v>110</v>
      </c>
      <c r="C69" s="7" t="s">
        <v>31</v>
      </c>
      <c r="D69" s="7" t="s">
        <v>123</v>
      </c>
      <c r="E69" s="7" t="s">
        <v>33</v>
      </c>
      <c r="F69" s="7">
        <v>340</v>
      </c>
      <c r="G69" s="47" t="s">
        <v>128</v>
      </c>
      <c r="H69" s="56" t="s">
        <v>35</v>
      </c>
      <c r="I69" s="47">
        <v>-27778</v>
      </c>
      <c r="J69" s="47">
        <v>10</v>
      </c>
      <c r="K69" s="87">
        <v>-27768</v>
      </c>
      <c r="L69" s="7">
        <v>0</v>
      </c>
    </row>
    <row r="70" spans="1:14">
      <c r="A70" s="83">
        <v>46120</v>
      </c>
      <c r="B70" s="7" t="s">
        <v>110</v>
      </c>
      <c r="C70" s="7" t="s">
        <v>70</v>
      </c>
      <c r="D70" s="7" t="s">
        <v>130</v>
      </c>
      <c r="E70" s="7" t="s">
        <v>33</v>
      </c>
      <c r="F70" s="7">
        <v>100</v>
      </c>
      <c r="G70" s="47" t="s">
        <v>131</v>
      </c>
      <c r="H70" s="56" t="s">
        <v>35</v>
      </c>
      <c r="I70" s="47">
        <v>-23230</v>
      </c>
      <c r="J70" s="47">
        <v>10</v>
      </c>
      <c r="K70" s="87">
        <v>-23220</v>
      </c>
      <c r="L70" s="7">
        <v>0</v>
      </c>
    </row>
    <row r="71" spans="1:14">
      <c r="A71" s="83">
        <v>46120</v>
      </c>
      <c r="B71" s="7" t="s">
        <v>133</v>
      </c>
      <c r="C71" s="7" t="s">
        <v>134</v>
      </c>
      <c r="D71" s="7" t="s">
        <v>135</v>
      </c>
      <c r="E71" s="7" t="s">
        <v>33</v>
      </c>
      <c r="F71" s="7">
        <v>130</v>
      </c>
      <c r="G71" s="47" t="s">
        <v>136</v>
      </c>
      <c r="H71" s="56" t="s">
        <v>35</v>
      </c>
      <c r="I71" s="47">
        <v>87766.9</v>
      </c>
      <c r="J71" s="47">
        <v>10</v>
      </c>
      <c r="K71" s="87">
        <v>87776.9</v>
      </c>
      <c r="L71" s="7">
        <v>130</v>
      </c>
    </row>
    <row r="72" spans="1:14">
      <c r="A72" s="83">
        <v>46120</v>
      </c>
      <c r="B72" s="7" t="s">
        <v>133</v>
      </c>
      <c r="C72" s="7" t="s">
        <v>138</v>
      </c>
      <c r="D72" s="7" t="s">
        <v>139</v>
      </c>
      <c r="E72" s="7" t="s">
        <v>33</v>
      </c>
      <c r="F72" s="7">
        <v>330</v>
      </c>
      <c r="G72" s="47" t="s">
        <v>140</v>
      </c>
      <c r="H72" s="56" t="s">
        <v>35</v>
      </c>
      <c r="I72" s="47">
        <v>48477</v>
      </c>
      <c r="J72" s="47">
        <v>10</v>
      </c>
      <c r="K72" s="87">
        <v>48487</v>
      </c>
      <c r="L72" s="7">
        <v>330</v>
      </c>
    </row>
    <row r="73" spans="1:14">
      <c r="A73" s="83">
        <v>46120</v>
      </c>
      <c r="B73" s="7" t="s">
        <v>133</v>
      </c>
      <c r="C73" s="7" t="s">
        <v>142</v>
      </c>
      <c r="D73" s="7" t="s">
        <v>143</v>
      </c>
      <c r="E73" s="7" t="s">
        <v>43</v>
      </c>
      <c r="F73" s="7">
        <v>110</v>
      </c>
      <c r="G73" s="47" t="s">
        <v>144</v>
      </c>
      <c r="H73" s="56" t="s">
        <v>35</v>
      </c>
      <c r="I73" s="47">
        <v>33776.6</v>
      </c>
      <c r="J73" s="47">
        <v>10</v>
      </c>
      <c r="K73" s="87">
        <v>33786.6</v>
      </c>
      <c r="L73" s="7">
        <v>110</v>
      </c>
    </row>
    <row r="74" spans="1:14">
      <c r="A74" s="83">
        <v>46120</v>
      </c>
      <c r="B74" s="7" t="s">
        <v>133</v>
      </c>
      <c r="C74" s="7" t="s">
        <v>146</v>
      </c>
      <c r="D74" s="7" t="s">
        <v>147</v>
      </c>
      <c r="E74" s="7" t="s">
        <v>43</v>
      </c>
      <c r="F74" s="7">
        <v>100</v>
      </c>
      <c r="G74" s="47" t="s">
        <v>148</v>
      </c>
      <c r="H74" s="56" t="s">
        <v>35</v>
      </c>
      <c r="I74" s="47">
        <v>76600</v>
      </c>
      <c r="J74" s="47">
        <v>10</v>
      </c>
      <c r="K74" s="87">
        <v>76610</v>
      </c>
      <c r="L74" s="7">
        <v>100</v>
      </c>
    </row>
    <row r="75" spans="1:14">
      <c r="A75" s="83">
        <v>46120</v>
      </c>
      <c r="B75" s="7" t="s">
        <v>133</v>
      </c>
      <c r="C75" s="7" t="s">
        <v>150</v>
      </c>
      <c r="D75" s="7" t="s">
        <v>151</v>
      </c>
      <c r="E75" s="7" t="s">
        <v>33</v>
      </c>
      <c r="F75" s="7">
        <v>270</v>
      </c>
      <c r="G75" s="47" t="s">
        <v>152</v>
      </c>
      <c r="H75" s="56" t="s">
        <v>35</v>
      </c>
      <c r="I75" s="47">
        <v>46102.5</v>
      </c>
      <c r="J75" s="47">
        <v>10</v>
      </c>
      <c r="K75" s="87">
        <v>46112.5</v>
      </c>
      <c r="L75" s="7">
        <v>270</v>
      </c>
    </row>
    <row r="76" spans="1:14">
      <c r="A76" s="83">
        <v>46120</v>
      </c>
      <c r="B76" s="7" t="s">
        <v>133</v>
      </c>
      <c r="C76" s="7" t="s">
        <v>154</v>
      </c>
      <c r="D76" s="7" t="s">
        <v>155</v>
      </c>
      <c r="E76" s="7" t="s">
        <v>33</v>
      </c>
      <c r="F76" s="7">
        <v>700</v>
      </c>
      <c r="G76" s="47" t="s">
        <v>156</v>
      </c>
      <c r="H76" s="56" t="s">
        <v>35</v>
      </c>
      <c r="I76" s="47">
        <v>35875</v>
      </c>
      <c r="J76" s="47">
        <v>10</v>
      </c>
      <c r="K76" s="87">
        <v>35885</v>
      </c>
      <c r="L76" s="7">
        <v>700</v>
      </c>
    </row>
    <row r="77" spans="1:14">
      <c r="A77" s="83">
        <v>46120</v>
      </c>
      <c r="B77" s="7" t="s">
        <v>122</v>
      </c>
      <c r="C77" s="7" t="s">
        <v>37</v>
      </c>
      <c r="D77" s="7" t="s">
        <v>38</v>
      </c>
      <c r="E77" s="7" t="s">
        <v>33</v>
      </c>
      <c r="F77" s="7">
        <v>400</v>
      </c>
      <c r="G77" s="47" t="s">
        <v>158</v>
      </c>
      <c r="H77" s="56" t="s">
        <v>35</v>
      </c>
      <c r="I77" s="47">
        <v>18528</v>
      </c>
      <c r="J77" s="47">
        <v>10</v>
      </c>
      <c r="K77" s="87">
        <v>18538</v>
      </c>
      <c r="L77" s="7">
        <v>1200</v>
      </c>
    </row>
    <row r="78" spans="1:14">
      <c r="A78" s="83">
        <v>46120</v>
      </c>
      <c r="B78" s="7" t="s">
        <v>122</v>
      </c>
      <c r="C78" s="7" t="s">
        <v>46</v>
      </c>
      <c r="D78" s="7" t="s">
        <v>47</v>
      </c>
      <c r="E78" s="7" t="s">
        <v>43</v>
      </c>
      <c r="F78" s="7">
        <v>50</v>
      </c>
      <c r="G78" s="47" t="s">
        <v>160</v>
      </c>
      <c r="H78" s="56" t="s">
        <v>35</v>
      </c>
      <c r="I78" s="47">
        <v>7355</v>
      </c>
      <c r="J78" s="47">
        <v>10</v>
      </c>
      <c r="K78" s="87">
        <v>7365</v>
      </c>
      <c r="L78" s="7">
        <v>438</v>
      </c>
    </row>
    <row r="79" spans="1:14">
      <c r="A79" s="83">
        <v>46120</v>
      </c>
      <c r="B79" s="7" t="s">
        <v>122</v>
      </c>
      <c r="C79" s="7" t="s">
        <v>62</v>
      </c>
      <c r="D79" s="7" t="s">
        <v>63</v>
      </c>
      <c r="E79" s="7" t="s">
        <v>43</v>
      </c>
      <c r="F79" s="7">
        <v>80</v>
      </c>
      <c r="G79" s="47" t="s">
        <v>162</v>
      </c>
      <c r="H79" s="56" t="s">
        <v>35</v>
      </c>
      <c r="I79" s="47">
        <v>25332</v>
      </c>
      <c r="J79" s="47">
        <v>10</v>
      </c>
      <c r="K79" s="87">
        <v>25342</v>
      </c>
      <c r="L79" s="7">
        <v>210</v>
      </c>
    </row>
    <row r="80" spans="1:14">
      <c r="A80" s="83">
        <v>46120</v>
      </c>
      <c r="B80" s="7" t="s">
        <v>122</v>
      </c>
      <c r="C80" s="7" t="s">
        <v>58</v>
      </c>
      <c r="D80" s="7" t="s">
        <v>59</v>
      </c>
      <c r="E80" s="7" t="s">
        <v>43</v>
      </c>
      <c r="F80" s="7">
        <v>230</v>
      </c>
      <c r="G80" s="47" t="s">
        <v>164</v>
      </c>
      <c r="H80" s="56" t="s">
        <v>35</v>
      </c>
      <c r="I80" s="47">
        <v>35624.699999999997</v>
      </c>
      <c r="J80" s="47">
        <v>10</v>
      </c>
      <c r="K80" s="87">
        <v>35634.699999999997</v>
      </c>
      <c r="L80" s="7">
        <v>305</v>
      </c>
    </row>
    <row r="81" spans="1:12">
      <c r="A81" s="83">
        <v>46120</v>
      </c>
      <c r="B81" s="7" t="s">
        <v>122</v>
      </c>
      <c r="C81" s="7" t="s">
        <v>50</v>
      </c>
      <c r="D81" s="7" t="s">
        <v>51</v>
      </c>
      <c r="E81" s="7" t="s">
        <v>43</v>
      </c>
      <c r="F81" s="7">
        <v>60</v>
      </c>
      <c r="G81" s="47" t="s">
        <v>166</v>
      </c>
      <c r="H81" s="56" t="s">
        <v>35</v>
      </c>
      <c r="I81" s="47">
        <v>13261.8</v>
      </c>
      <c r="J81" s="47">
        <v>10</v>
      </c>
      <c r="K81" s="87">
        <v>13271.8</v>
      </c>
      <c r="L81" s="7">
        <v>310</v>
      </c>
    </row>
    <row r="82" spans="1:12">
      <c r="A82" s="83">
        <v>46120</v>
      </c>
      <c r="B82" s="7" t="s">
        <v>122</v>
      </c>
      <c r="C82" s="7" t="s">
        <v>98</v>
      </c>
      <c r="D82" s="7" t="s">
        <v>99</v>
      </c>
      <c r="E82" s="7" t="s">
        <v>33</v>
      </c>
      <c r="F82" s="7">
        <v>100</v>
      </c>
      <c r="G82" s="47" t="s">
        <v>168</v>
      </c>
      <c r="H82" s="56" t="s">
        <v>35</v>
      </c>
      <c r="I82" s="47">
        <v>43680</v>
      </c>
      <c r="J82" s="47">
        <v>10</v>
      </c>
      <c r="K82" s="87">
        <v>43690</v>
      </c>
      <c r="L82" s="7">
        <v>450</v>
      </c>
    </row>
    <row r="83" spans="1:12">
      <c r="A83" s="83">
        <v>46120</v>
      </c>
      <c r="B83" s="7" t="s">
        <v>122</v>
      </c>
      <c r="C83" s="7" t="s">
        <v>134</v>
      </c>
      <c r="D83" s="7" t="s">
        <v>135</v>
      </c>
      <c r="E83" s="7" t="s">
        <v>33</v>
      </c>
      <c r="F83" s="7">
        <v>43</v>
      </c>
      <c r="G83" s="47" t="s">
        <v>170</v>
      </c>
      <c r="H83" s="56" t="s">
        <v>35</v>
      </c>
      <c r="I83" s="47">
        <v>29009.52</v>
      </c>
      <c r="J83" s="47">
        <v>10</v>
      </c>
      <c r="K83" s="87">
        <v>29019.52</v>
      </c>
      <c r="L83" s="7">
        <v>173</v>
      </c>
    </row>
    <row r="84" spans="1:12">
      <c r="A84" s="44"/>
      <c r="B84" s="4"/>
      <c r="C84" s="4"/>
      <c r="E84" s="4"/>
      <c r="F84" s="4"/>
      <c r="L84" s="4"/>
    </row>
    <row r="86" spans="1:12">
      <c r="K86" s="88">
        <f>SUM(TradingLogTable4[Net Trade Value])</f>
        <v>1007199.3999999994</v>
      </c>
    </row>
    <row r="87" spans="1:12">
      <c r="D87" s="3"/>
    </row>
    <row r="88" spans="1:12">
      <c r="D88" s="3"/>
    </row>
    <row r="89" spans="1:12">
      <c r="D89" s="3"/>
      <c r="K89" s="89"/>
      <c r="L89"/>
    </row>
    <row r="90" spans="1:12">
      <c r="D90" s="3"/>
      <c r="K90" s="89"/>
      <c r="L90"/>
    </row>
    <row r="91" spans="1:12" ht="22.9" thickBot="1">
      <c r="D91" s="3"/>
      <c r="K91" s="89"/>
      <c r="L91"/>
    </row>
    <row r="92" spans="1:12" ht="22.9" thickBot="1">
      <c r="D92" s="72" t="s">
        <v>361</v>
      </c>
      <c r="E92" s="72" t="s">
        <v>19</v>
      </c>
      <c r="F92" s="72" t="s">
        <v>362</v>
      </c>
      <c r="G92" s="72" t="s">
        <v>363</v>
      </c>
      <c r="H92" s="72" t="s">
        <v>364</v>
      </c>
      <c r="I92" s="84"/>
      <c r="K92" s="89"/>
      <c r="L92"/>
    </row>
    <row r="93" spans="1:12" ht="22.9" thickBot="1">
      <c r="D93" s="73" t="s">
        <v>365</v>
      </c>
      <c r="E93" s="73" t="s">
        <v>201</v>
      </c>
      <c r="F93" s="73">
        <v>260</v>
      </c>
      <c r="G93" s="73" t="s">
        <v>366</v>
      </c>
      <c r="H93" s="74" t="s">
        <v>367</v>
      </c>
      <c r="I93" s="85" t="s">
        <v>368</v>
      </c>
      <c r="K93" s="89"/>
      <c r="L93"/>
    </row>
    <row r="94" spans="1:12" ht="22.9" thickBot="1">
      <c r="D94" s="75">
        <v>46056</v>
      </c>
      <c r="E94" s="73" t="s">
        <v>66</v>
      </c>
      <c r="F94" s="73">
        <v>100</v>
      </c>
      <c r="G94" s="73" t="s">
        <v>369</v>
      </c>
      <c r="H94" s="74" t="s">
        <v>370</v>
      </c>
      <c r="I94" s="85" t="s">
        <v>368</v>
      </c>
      <c r="K94" s="89"/>
      <c r="L94"/>
    </row>
    <row r="95" spans="1:12" ht="22.9" thickBot="1">
      <c r="D95" s="73" t="s">
        <v>371</v>
      </c>
      <c r="E95" s="73" t="s">
        <v>211</v>
      </c>
      <c r="F95" s="73">
        <v>230</v>
      </c>
      <c r="G95" s="73" t="s">
        <v>372</v>
      </c>
      <c r="H95" s="74" t="s">
        <v>373</v>
      </c>
      <c r="I95" s="85" t="s">
        <v>368</v>
      </c>
      <c r="K95" s="89"/>
      <c r="L95"/>
    </row>
    <row r="96" spans="1:12" ht="22.9" thickBot="1">
      <c r="D96" s="73" t="s">
        <v>371</v>
      </c>
      <c r="E96" s="73" t="s">
        <v>70</v>
      </c>
      <c r="F96" s="73">
        <v>100</v>
      </c>
      <c r="G96" s="73" t="s">
        <v>374</v>
      </c>
      <c r="H96" s="74" t="s">
        <v>375</v>
      </c>
      <c r="I96" s="85" t="s">
        <v>368</v>
      </c>
      <c r="K96" s="89"/>
      <c r="L96"/>
    </row>
    <row r="97" spans="4:12" ht="22.9" thickBot="1">
      <c r="D97" s="73" t="s">
        <v>371</v>
      </c>
      <c r="E97" s="73" t="s">
        <v>82</v>
      </c>
      <c r="F97" s="73">
        <v>120</v>
      </c>
      <c r="G97" s="73" t="s">
        <v>376</v>
      </c>
      <c r="H97" s="74" t="s">
        <v>377</v>
      </c>
      <c r="I97" s="85" t="s">
        <v>368</v>
      </c>
      <c r="K97" s="89"/>
      <c r="L97"/>
    </row>
    <row r="98" spans="4:12" ht="22.9" thickBot="1">
      <c r="D98" s="73" t="s">
        <v>378</v>
      </c>
      <c r="E98" s="73" t="s">
        <v>134</v>
      </c>
      <c r="F98" s="73">
        <v>295</v>
      </c>
      <c r="G98" s="73" t="s">
        <v>379</v>
      </c>
      <c r="H98" s="74" t="s">
        <v>380</v>
      </c>
      <c r="I98" s="85" t="s">
        <v>368</v>
      </c>
      <c r="K98" s="89"/>
      <c r="L98"/>
    </row>
    <row r="99" spans="4:12" ht="22.9" thickBot="1">
      <c r="D99" s="73" t="s">
        <v>381</v>
      </c>
      <c r="E99" s="73" t="s">
        <v>31</v>
      </c>
      <c r="F99" s="73">
        <v>440</v>
      </c>
      <c r="G99" s="73" t="s">
        <v>382</v>
      </c>
      <c r="H99" s="74" t="s">
        <v>383</v>
      </c>
      <c r="I99" s="85" t="s">
        <v>368</v>
      </c>
      <c r="K99" s="89"/>
      <c r="L99"/>
    </row>
    <row r="100" spans="4:12" ht="22.9" thickBot="1">
      <c r="D100" s="73" t="s">
        <v>381</v>
      </c>
      <c r="E100" s="73" t="s">
        <v>37</v>
      </c>
      <c r="F100" s="73">
        <v>800</v>
      </c>
      <c r="G100" s="73" t="s">
        <v>384</v>
      </c>
      <c r="H100" s="74" t="s">
        <v>385</v>
      </c>
      <c r="I100" s="85" t="s">
        <v>368</v>
      </c>
      <c r="K100" s="89"/>
      <c r="L100"/>
    </row>
    <row r="101" spans="4:12" ht="22.9" thickBot="1">
      <c r="D101" s="73" t="s">
        <v>381</v>
      </c>
      <c r="E101" s="73" t="s">
        <v>54</v>
      </c>
      <c r="F101" s="73">
        <v>60</v>
      </c>
      <c r="G101" s="73" t="s">
        <v>386</v>
      </c>
      <c r="H101" s="74" t="s">
        <v>387</v>
      </c>
      <c r="I101" s="85" t="s">
        <v>368</v>
      </c>
      <c r="K101" s="89"/>
      <c r="L101"/>
    </row>
    <row r="102" spans="4:12" ht="22.9" thickBot="1">
      <c r="D102" s="73" t="s">
        <v>388</v>
      </c>
      <c r="E102" s="73" t="s">
        <v>41</v>
      </c>
      <c r="F102" s="73">
        <v>15</v>
      </c>
      <c r="G102" s="73" t="s">
        <v>389</v>
      </c>
      <c r="H102" s="74" t="s">
        <v>390</v>
      </c>
      <c r="I102" s="85" t="s">
        <v>368</v>
      </c>
      <c r="K102" s="89"/>
      <c r="L102"/>
    </row>
    <row r="103" spans="4:12" ht="22.9" thickBot="1">
      <c r="D103" s="75">
        <v>46269</v>
      </c>
      <c r="E103" s="73" t="s">
        <v>78</v>
      </c>
      <c r="F103" s="73">
        <v>161</v>
      </c>
      <c r="G103" s="73" t="s">
        <v>391</v>
      </c>
      <c r="H103" s="74" t="s">
        <v>392</v>
      </c>
      <c r="I103" s="85" t="s">
        <v>368</v>
      </c>
      <c r="K103" s="89"/>
      <c r="L103"/>
    </row>
    <row r="104" spans="4:12">
      <c r="D104" s="3"/>
      <c r="K104" s="89"/>
      <c r="L104"/>
    </row>
    <row r="105" spans="4:12">
      <c r="D105" s="3"/>
      <c r="K105" s="89"/>
      <c r="L105"/>
    </row>
    <row r="106" spans="4:12">
      <c r="K106" s="89"/>
      <c r="L106"/>
    </row>
    <row r="107" spans="4:12">
      <c r="K107" s="89"/>
      <c r="L107"/>
    </row>
    <row r="108" spans="4:12">
      <c r="K108" s="89"/>
      <c r="L108"/>
    </row>
    <row r="109" spans="4:12">
      <c r="K109" s="89"/>
      <c r="L109"/>
    </row>
    <row r="110" spans="4:12">
      <c r="K110" s="89"/>
      <c r="L110"/>
    </row>
    <row r="136" spans="4:11" ht="22.9" thickBot="1"/>
    <row r="137" spans="4:11" ht="22.9" thickBot="1">
      <c r="D137" s="72" t="s">
        <v>393</v>
      </c>
      <c r="E137" s="72" t="s">
        <v>320</v>
      </c>
      <c r="F137" s="72" t="s">
        <v>19</v>
      </c>
      <c r="G137" s="72" t="s">
        <v>394</v>
      </c>
      <c r="H137" s="72" t="s">
        <v>395</v>
      </c>
      <c r="I137" s="72" t="s">
        <v>396</v>
      </c>
      <c r="J137" s="72" t="s">
        <v>362</v>
      </c>
      <c r="K137" s="72" t="s">
        <v>397</v>
      </c>
    </row>
    <row r="138" spans="4:11" ht="28.15" thickBot="1">
      <c r="D138" s="73">
        <v>1</v>
      </c>
      <c r="E138" s="73" t="s">
        <v>398</v>
      </c>
      <c r="F138" s="73" t="s">
        <v>37</v>
      </c>
      <c r="G138" s="73" t="s">
        <v>35</v>
      </c>
      <c r="H138" s="73" t="s">
        <v>399</v>
      </c>
      <c r="I138" s="73" t="s">
        <v>400</v>
      </c>
      <c r="J138" s="73">
        <v>1200</v>
      </c>
      <c r="K138" s="73">
        <v>45.74</v>
      </c>
    </row>
    <row r="139" spans="4:11" ht="28.15" thickBot="1">
      <c r="D139" s="73">
        <v>2</v>
      </c>
      <c r="E139" s="73" t="s">
        <v>401</v>
      </c>
      <c r="F139" s="73" t="s">
        <v>54</v>
      </c>
      <c r="G139" s="73" t="s">
        <v>35</v>
      </c>
      <c r="H139" s="73" t="s">
        <v>402</v>
      </c>
      <c r="I139" s="73" t="s">
        <v>400</v>
      </c>
      <c r="J139" s="73">
        <v>60</v>
      </c>
      <c r="K139" s="73">
        <v>57.95</v>
      </c>
    </row>
    <row r="140" spans="4:11" ht="22.9" thickBot="1">
      <c r="D140" s="73">
        <v>3</v>
      </c>
      <c r="E140" s="73" t="s">
        <v>403</v>
      </c>
      <c r="F140" s="73" t="s">
        <v>146</v>
      </c>
      <c r="G140" s="73" t="s">
        <v>35</v>
      </c>
      <c r="H140" s="73" t="s">
        <v>399</v>
      </c>
      <c r="I140" s="73" t="s">
        <v>400</v>
      </c>
      <c r="J140" s="73">
        <v>100</v>
      </c>
      <c r="K140" s="73">
        <v>766</v>
      </c>
    </row>
    <row r="141" spans="4:11" ht="28.15" thickBot="1">
      <c r="D141" s="73">
        <v>4</v>
      </c>
      <c r="E141" s="73" t="s">
        <v>404</v>
      </c>
      <c r="F141" s="73" t="s">
        <v>142</v>
      </c>
      <c r="G141" s="73" t="s">
        <v>35</v>
      </c>
      <c r="H141" s="73" t="s">
        <v>399</v>
      </c>
      <c r="I141" s="73" t="s">
        <v>400</v>
      </c>
      <c r="J141" s="73">
        <v>110</v>
      </c>
      <c r="K141" s="73">
        <v>307.06</v>
      </c>
    </row>
    <row r="142" spans="4:11" ht="28.15" thickBot="1">
      <c r="D142" s="73">
        <v>5</v>
      </c>
      <c r="E142" s="73" t="s">
        <v>83</v>
      </c>
      <c r="F142" s="73" t="s">
        <v>82</v>
      </c>
      <c r="G142" s="73" t="s">
        <v>35</v>
      </c>
      <c r="H142" s="73" t="s">
        <v>399</v>
      </c>
      <c r="I142" s="73" t="s">
        <v>400</v>
      </c>
      <c r="J142" s="73">
        <v>120</v>
      </c>
      <c r="K142" s="73">
        <v>167.12</v>
      </c>
    </row>
    <row r="143" spans="4:11" ht="22.9" thickBot="1">
      <c r="D143" s="73">
        <v>6</v>
      </c>
      <c r="E143" s="73" t="s">
        <v>405</v>
      </c>
      <c r="F143" s="73" t="s">
        <v>78</v>
      </c>
      <c r="G143" s="73" t="s">
        <v>35</v>
      </c>
      <c r="H143" s="73" t="s">
        <v>406</v>
      </c>
      <c r="I143" s="73" t="s">
        <v>400</v>
      </c>
      <c r="J143" s="73">
        <v>161</v>
      </c>
      <c r="K143" s="73">
        <v>155.76</v>
      </c>
    </row>
    <row r="144" spans="4:11" ht="28.15" thickBot="1">
      <c r="D144" s="73">
        <v>7</v>
      </c>
      <c r="E144" s="73" t="s">
        <v>135</v>
      </c>
      <c r="F144" s="73" t="s">
        <v>134</v>
      </c>
      <c r="G144" s="73" t="s">
        <v>35</v>
      </c>
      <c r="H144" s="73" t="s">
        <v>399</v>
      </c>
      <c r="I144" s="73" t="s">
        <v>400</v>
      </c>
      <c r="J144" s="73">
        <v>173</v>
      </c>
      <c r="K144" s="73">
        <v>675.01</v>
      </c>
    </row>
    <row r="145" spans="4:11" ht="22.9" thickBot="1">
      <c r="D145" s="73">
        <v>8</v>
      </c>
      <c r="E145" s="73" t="s">
        <v>59</v>
      </c>
      <c r="F145" s="73" t="s">
        <v>58</v>
      </c>
      <c r="G145" s="73" t="s">
        <v>35</v>
      </c>
      <c r="H145" s="73" t="s">
        <v>402</v>
      </c>
      <c r="I145" s="73" t="s">
        <v>400</v>
      </c>
      <c r="J145" s="73">
        <v>305</v>
      </c>
      <c r="K145" s="73">
        <v>156.09</v>
      </c>
    </row>
    <row r="146" spans="4:11" ht="28.15" thickBot="1">
      <c r="D146" s="73">
        <v>9</v>
      </c>
      <c r="E146" s="73" t="s">
        <v>407</v>
      </c>
      <c r="F146" s="73" t="s">
        <v>138</v>
      </c>
      <c r="G146" s="73" t="s">
        <v>35</v>
      </c>
      <c r="H146" s="73" t="s">
        <v>408</v>
      </c>
      <c r="I146" s="73" t="s">
        <v>400</v>
      </c>
      <c r="J146" s="73">
        <v>330</v>
      </c>
      <c r="K146" s="73">
        <v>146.9</v>
      </c>
    </row>
    <row r="147" spans="4:11" ht="22.9" thickBot="1">
      <c r="D147" s="73">
        <v>10</v>
      </c>
      <c r="E147" s="73" t="s">
        <v>409</v>
      </c>
      <c r="F147" s="73" t="s">
        <v>50</v>
      </c>
      <c r="G147" s="73" t="s">
        <v>35</v>
      </c>
      <c r="H147" s="73" t="s">
        <v>406</v>
      </c>
      <c r="I147" s="73" t="s">
        <v>400</v>
      </c>
      <c r="J147" s="73">
        <v>310</v>
      </c>
      <c r="K147" s="73">
        <v>204.77</v>
      </c>
    </row>
    <row r="148" spans="4:11" ht="22.9" thickBot="1">
      <c r="D148" s="73">
        <v>11</v>
      </c>
      <c r="E148" s="73" t="s">
        <v>410</v>
      </c>
      <c r="F148" s="73" t="s">
        <v>74</v>
      </c>
      <c r="G148" s="73" t="s">
        <v>35</v>
      </c>
      <c r="H148" s="73" t="s">
        <v>406</v>
      </c>
      <c r="I148" s="73" t="s">
        <v>400</v>
      </c>
      <c r="J148" s="73">
        <v>274</v>
      </c>
      <c r="K148" s="73">
        <v>184.04</v>
      </c>
    </row>
    <row r="149" spans="4:11" ht="28.15" thickBot="1">
      <c r="D149" s="73">
        <v>12</v>
      </c>
      <c r="E149" s="73" t="s">
        <v>411</v>
      </c>
      <c r="F149" s="73" t="s">
        <v>150</v>
      </c>
      <c r="G149" s="73" t="s">
        <v>35</v>
      </c>
      <c r="H149" s="73" t="s">
        <v>399</v>
      </c>
      <c r="I149" s="73" t="s">
        <v>400</v>
      </c>
      <c r="J149" s="73">
        <v>270</v>
      </c>
      <c r="K149" s="73">
        <v>170.75</v>
      </c>
    </row>
    <row r="150" spans="4:11" ht="22.9" thickBot="1">
      <c r="D150" s="73">
        <v>13</v>
      </c>
      <c r="E150" s="73" t="s">
        <v>412</v>
      </c>
      <c r="F150" s="73" t="s">
        <v>62</v>
      </c>
      <c r="G150" s="73" t="s">
        <v>35</v>
      </c>
      <c r="H150" s="73" t="s">
        <v>406</v>
      </c>
      <c r="I150" s="73" t="s">
        <v>400</v>
      </c>
      <c r="J150" s="73">
        <v>210</v>
      </c>
      <c r="K150" s="73">
        <v>307.72000000000003</v>
      </c>
    </row>
    <row r="151" spans="4:11" ht="28.15" thickBot="1">
      <c r="D151" s="73">
        <v>14</v>
      </c>
      <c r="E151" s="73" t="s">
        <v>413</v>
      </c>
      <c r="F151" s="73" t="s">
        <v>98</v>
      </c>
      <c r="G151" s="73" t="s">
        <v>35</v>
      </c>
      <c r="H151" s="73" t="s">
        <v>408</v>
      </c>
      <c r="I151" s="73" t="s">
        <v>400</v>
      </c>
      <c r="J151" s="73">
        <v>450</v>
      </c>
      <c r="K151" s="73">
        <v>419.84</v>
      </c>
    </row>
    <row r="152" spans="4:11" ht="28.15" thickBot="1">
      <c r="D152" s="73">
        <v>15</v>
      </c>
      <c r="E152" s="73" t="s">
        <v>215</v>
      </c>
      <c r="F152" s="73" t="s">
        <v>46</v>
      </c>
      <c r="G152" s="73" t="s">
        <v>35</v>
      </c>
      <c r="H152" s="73" t="s">
        <v>406</v>
      </c>
      <c r="I152" s="73" t="s">
        <v>400</v>
      </c>
      <c r="J152" s="73">
        <v>438</v>
      </c>
      <c r="K152" s="73">
        <v>133.26</v>
      </c>
    </row>
    <row r="153" spans="4:11" ht="28.15" thickBot="1">
      <c r="D153" s="73">
        <v>16</v>
      </c>
      <c r="E153" s="73" t="s">
        <v>414</v>
      </c>
      <c r="F153" s="73" t="s">
        <v>154</v>
      </c>
      <c r="G153" s="73" t="s">
        <v>35</v>
      </c>
      <c r="H153" s="73" t="s">
        <v>399</v>
      </c>
      <c r="I153" s="73" t="s">
        <v>400</v>
      </c>
      <c r="J153" s="73">
        <v>700</v>
      </c>
      <c r="K153" s="73">
        <v>51.25</v>
      </c>
    </row>
  </sheetData>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C7292C1-D789-4CB9-B190-A104BF183747}">
          <x14:formula1>
            <xm:f>VALIDATION_LISTS!$C$1:$C$8</xm:f>
          </x14:formula1>
          <xm:sqref>H85:H86 H17:H18 H106:H136 H154:H1073</xm:sqref>
        </x14:dataValidation>
        <x14:dataValidation type="list" allowBlank="1" showInputMessage="1" showErrorMessage="1" xr:uid="{FD818137-E616-4090-8FE2-2B5292F6085B}">
          <x14:formula1>
            <xm:f>VALIDATION_LISTS!$B$1:$B$10</xm:f>
          </x14:formula1>
          <xm:sqref>E17:E18 E85:E86 E106:E136 E154:E1070</xm:sqref>
        </x14:dataValidation>
        <x14:dataValidation type="list" allowBlank="1" showInputMessage="1" showErrorMessage="1" xr:uid="{41007F08-590E-4996-ADCD-25FC2B4ACC2E}">
          <x14:formula1>
            <xm:f>VALIDATION_LISTS!$A$1:$A$4</xm:f>
          </x14:formula1>
          <xm:sqref>B85:B86 B106:B1071 B17:B18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9ADD-6FAC-4A8E-A0D5-5C9378EFA868}">
  <sheetPr>
    <tabColor theme="1" tint="0.499984740745262"/>
  </sheetPr>
  <dimension ref="B1:O70"/>
  <sheetViews>
    <sheetView showGridLines="0" topLeftCell="A45" zoomScale="65" zoomScaleNormal="100" workbookViewId="0">
      <selection activeCell="Q24" sqref="Q24"/>
    </sheetView>
  </sheetViews>
  <sheetFormatPr defaultColWidth="8.7109375" defaultRowHeight="14.45"/>
  <cols>
    <col min="1" max="1" width="8.7109375" style="90"/>
    <col min="2" max="2" width="8" style="90" bestFit="1" customWidth="1"/>
    <col min="3" max="3" width="17.28515625" style="90" bestFit="1" customWidth="1"/>
    <col min="4" max="4" width="57.28515625" style="90" bestFit="1" customWidth="1"/>
    <col min="5" max="5" width="9.5703125" style="90" bestFit="1" customWidth="1"/>
    <col min="6" max="6" width="21.28515625" style="90" bestFit="1" customWidth="1"/>
    <col min="7" max="7" width="16.5703125" style="90" bestFit="1" customWidth="1"/>
    <col min="8" max="8" width="10" style="90" customWidth="1"/>
    <col min="9" max="9" width="30.28515625" style="90" bestFit="1" customWidth="1"/>
    <col min="10" max="15" width="10" style="90" customWidth="1"/>
    <col min="16" max="16384" width="8.7109375" style="90"/>
  </cols>
  <sheetData>
    <row r="1" spans="2:15" ht="49.5" customHeight="1">
      <c r="B1" s="413" t="s">
        <v>415</v>
      </c>
      <c r="C1" s="413"/>
      <c r="D1" s="413"/>
      <c r="E1" s="413"/>
      <c r="F1" s="413"/>
      <c r="G1" s="413"/>
      <c r="H1" s="413"/>
      <c r="I1" s="413"/>
      <c r="J1" s="413"/>
      <c r="K1" s="413"/>
      <c r="L1" s="413"/>
      <c r="M1" s="413"/>
      <c r="N1" s="413"/>
      <c r="O1" s="413"/>
    </row>
    <row r="2" spans="2:15" ht="21.75" customHeight="1">
      <c r="B2" s="414" t="s">
        <v>416</v>
      </c>
      <c r="C2" s="414"/>
      <c r="D2" s="414"/>
      <c r="E2" s="414"/>
      <c r="F2" s="414"/>
      <c r="G2" s="414"/>
      <c r="H2" s="414"/>
      <c r="I2" s="414"/>
      <c r="J2" s="414"/>
      <c r="K2" s="414"/>
      <c r="L2" s="414"/>
      <c r="M2" s="414"/>
      <c r="N2" s="414"/>
      <c r="O2" s="414"/>
    </row>
    <row r="4" spans="2:15" ht="15.75" customHeight="1">
      <c r="B4" s="415" t="s">
        <v>417</v>
      </c>
      <c r="C4" s="415"/>
      <c r="D4" s="415" t="s">
        <v>418</v>
      </c>
      <c r="E4" s="415"/>
      <c r="F4" s="415" t="s">
        <v>419</v>
      </c>
      <c r="G4" s="415"/>
      <c r="H4" s="415" t="s">
        <v>420</v>
      </c>
      <c r="I4" s="415"/>
      <c r="J4" s="415" t="s">
        <v>421</v>
      </c>
      <c r="K4" s="415"/>
      <c r="L4" s="415" t="s">
        <v>422</v>
      </c>
      <c r="M4" s="415"/>
      <c r="N4" s="415" t="s">
        <v>423</v>
      </c>
      <c r="O4" s="415"/>
    </row>
    <row r="5" spans="2:15" ht="37.5" customHeight="1">
      <c r="B5" s="420">
        <v>1000000</v>
      </c>
      <c r="C5" s="420"/>
      <c r="D5" s="420">
        <v>956279.8</v>
      </c>
      <c r="E5" s="420"/>
      <c r="F5" s="421">
        <v>-4.3700000000000003E-2</v>
      </c>
      <c r="G5" s="421"/>
      <c r="H5" s="421">
        <v>-2.29E-2</v>
      </c>
      <c r="I5" s="421"/>
      <c r="J5" s="421">
        <v>-2.0799999999999999E-2</v>
      </c>
      <c r="K5" s="421"/>
      <c r="L5" s="418">
        <v>-2.1107969999999998</v>
      </c>
      <c r="M5" s="418"/>
      <c r="N5" s="419">
        <v>0.62754500000000002</v>
      </c>
      <c r="O5" s="419"/>
    </row>
    <row r="6" spans="2:15" ht="15.75" customHeight="1">
      <c r="B6" s="492"/>
      <c r="C6" s="492"/>
      <c r="D6" s="492"/>
      <c r="E6" s="492"/>
      <c r="F6" s="492"/>
      <c r="G6" s="492"/>
      <c r="H6" s="492"/>
      <c r="I6" s="492"/>
      <c r="J6" s="492"/>
      <c r="K6" s="492"/>
      <c r="L6" s="492"/>
      <c r="M6" s="492"/>
      <c r="N6" s="492"/>
      <c r="O6" s="492"/>
    </row>
    <row r="8" spans="2:15" ht="15" customHeight="1">
      <c r="B8" s="392" t="s">
        <v>424</v>
      </c>
      <c r="C8" s="392"/>
      <c r="D8" s="392"/>
      <c r="E8" s="392"/>
      <c r="F8" s="392"/>
      <c r="G8" s="392"/>
      <c r="I8" s="392" t="s">
        <v>425</v>
      </c>
      <c r="J8" s="392"/>
      <c r="K8" s="392"/>
      <c r="L8" s="392"/>
      <c r="M8" s="392"/>
      <c r="N8" s="392"/>
      <c r="O8" s="392"/>
    </row>
    <row r="9" spans="2:15">
      <c r="B9" s="416" t="s">
        <v>426</v>
      </c>
      <c r="C9" s="416"/>
      <c r="D9" s="122">
        <v>1221.28</v>
      </c>
      <c r="I9" s="416" t="s">
        <v>427</v>
      </c>
      <c r="J9" s="416"/>
      <c r="K9" s="416"/>
      <c r="L9" s="416"/>
      <c r="M9" s="417">
        <v>-4.3700000000000003E-2</v>
      </c>
      <c r="N9" s="417"/>
      <c r="O9" s="417"/>
    </row>
    <row r="10" spans="2:15" ht="18" customHeight="1">
      <c r="B10" s="416" t="s">
        <v>428</v>
      </c>
      <c r="C10" s="416"/>
      <c r="D10" s="122">
        <v>1224.1199999999999</v>
      </c>
      <c r="I10" s="416" t="s">
        <v>429</v>
      </c>
      <c r="J10" s="416"/>
      <c r="K10" s="416"/>
      <c r="L10" s="416"/>
      <c r="M10" s="417">
        <v>-2.29E-2</v>
      </c>
      <c r="N10" s="417"/>
      <c r="O10" s="417"/>
    </row>
    <row r="11" spans="2:15" ht="18" customHeight="1">
      <c r="B11" s="416" t="s">
        <v>430</v>
      </c>
      <c r="C11" s="416"/>
      <c r="D11" s="120">
        <v>-7.01</v>
      </c>
      <c r="I11" s="416" t="s">
        <v>431</v>
      </c>
      <c r="J11" s="416"/>
      <c r="K11" s="416"/>
      <c r="L11" s="416"/>
      <c r="M11" s="417">
        <v>-2.0799999999999999E-2</v>
      </c>
      <c r="N11" s="417"/>
      <c r="O11" s="417"/>
    </row>
    <row r="12" spans="2:15" ht="18" customHeight="1">
      <c r="B12" s="416" t="s">
        <v>432</v>
      </c>
      <c r="C12" s="416"/>
      <c r="D12" s="122">
        <v>2043.95</v>
      </c>
      <c r="I12" s="416" t="s">
        <v>433</v>
      </c>
      <c r="J12" s="416"/>
      <c r="K12" s="416"/>
      <c r="L12" s="416"/>
      <c r="M12" s="424">
        <v>-2.1107969999999998</v>
      </c>
      <c r="N12" s="424"/>
      <c r="O12" s="424"/>
    </row>
    <row r="13" spans="2:15" ht="18" customHeight="1">
      <c r="B13" s="416" t="s">
        <v>434</v>
      </c>
      <c r="C13" s="416"/>
      <c r="D13" s="120">
        <v>-680</v>
      </c>
      <c r="I13" s="416" t="s">
        <v>435</v>
      </c>
      <c r="J13" s="416"/>
      <c r="K13" s="416"/>
      <c r="L13" s="416"/>
      <c r="M13" s="425">
        <v>-4.4299999999999998E-4</v>
      </c>
      <c r="N13" s="425"/>
      <c r="O13" s="425"/>
    </row>
    <row r="14" spans="2:15" ht="18" customHeight="1">
      <c r="B14" s="416" t="s">
        <v>436</v>
      </c>
      <c r="C14" s="416"/>
      <c r="D14" s="122">
        <v>0</v>
      </c>
      <c r="I14" s="416" t="s">
        <v>437</v>
      </c>
      <c r="J14" s="416"/>
      <c r="K14" s="416"/>
      <c r="L14" s="416"/>
      <c r="M14" s="422">
        <v>0.62754500000000002</v>
      </c>
      <c r="N14" s="422"/>
      <c r="O14" s="422"/>
    </row>
    <row r="15" spans="2:15" ht="18" customHeight="1">
      <c r="B15" s="416" t="s">
        <v>438</v>
      </c>
      <c r="C15" s="416"/>
      <c r="D15" s="121">
        <f>D11+D12-ABS(D13)+D14</f>
        <v>1356.94</v>
      </c>
      <c r="I15" s="416" t="s">
        <v>439</v>
      </c>
      <c r="J15" s="416"/>
      <c r="K15" s="416"/>
      <c r="L15" s="416"/>
      <c r="M15" s="423">
        <v>68</v>
      </c>
      <c r="N15" s="423"/>
      <c r="O15" s="423"/>
    </row>
    <row r="16" spans="2:15" ht="18" customHeight="1">
      <c r="I16" s="416" t="s">
        <v>440</v>
      </c>
      <c r="J16" s="416"/>
      <c r="K16" s="416"/>
      <c r="L16" s="416"/>
      <c r="M16" s="423">
        <v>9932</v>
      </c>
      <c r="N16" s="423"/>
      <c r="O16" s="423"/>
    </row>
    <row r="17" spans="2:15" ht="18" customHeight="1">
      <c r="I17" s="416" t="s">
        <v>441</v>
      </c>
      <c r="J17" s="416"/>
      <c r="K17" s="416"/>
      <c r="L17" s="416"/>
      <c r="M17" s="430">
        <v>-680</v>
      </c>
      <c r="N17" s="430"/>
      <c r="O17" s="430"/>
    </row>
    <row r="20" spans="2:15" ht="15" customHeight="1">
      <c r="B20" s="390" t="s">
        <v>442</v>
      </c>
      <c r="C20" s="390"/>
      <c r="D20" s="390"/>
      <c r="E20" s="390"/>
      <c r="F20" s="390"/>
      <c r="G20" s="390"/>
      <c r="H20" s="390"/>
      <c r="I20" s="390"/>
      <c r="J20"/>
      <c r="K20"/>
      <c r="L20"/>
      <c r="M20"/>
      <c r="N20"/>
      <c r="O20"/>
    </row>
    <row r="21" spans="2:15" ht="18" customHeight="1">
      <c r="B21" s="119" t="s">
        <v>443</v>
      </c>
      <c r="C21" s="119" t="s">
        <v>444</v>
      </c>
      <c r="D21" s="119" t="s">
        <v>445</v>
      </c>
      <c r="E21" s="119" t="s">
        <v>446</v>
      </c>
      <c r="F21" s="119" t="s">
        <v>447</v>
      </c>
      <c r="G21" s="119" t="s">
        <v>448</v>
      </c>
      <c r="H21" s="119" t="s">
        <v>449</v>
      </c>
      <c r="I21" s="119" t="s">
        <v>450</v>
      </c>
      <c r="J21"/>
      <c r="K21"/>
      <c r="L21"/>
      <c r="M21"/>
      <c r="N21"/>
      <c r="O21"/>
    </row>
    <row r="22" spans="2:15" ht="21.75" customHeight="1">
      <c r="B22" s="118" t="s">
        <v>451</v>
      </c>
      <c r="C22" s="117" t="s">
        <v>452</v>
      </c>
      <c r="D22" s="112" t="s">
        <v>453</v>
      </c>
      <c r="E22" s="116">
        <v>22</v>
      </c>
      <c r="F22" s="115">
        <v>836302</v>
      </c>
      <c r="G22" s="114">
        <v>-43283</v>
      </c>
      <c r="H22" s="113">
        <v>-5.1799999999999999E-2</v>
      </c>
      <c r="I22" s="112" t="s">
        <v>454</v>
      </c>
    </row>
    <row r="23" spans="2:15" ht="21.75" customHeight="1">
      <c r="B23" s="111" t="s">
        <v>455</v>
      </c>
      <c r="C23" s="110" t="s">
        <v>456</v>
      </c>
      <c r="D23" s="105" t="s">
        <v>457</v>
      </c>
      <c r="E23" s="109">
        <v>14</v>
      </c>
      <c r="F23" s="108">
        <v>334671</v>
      </c>
      <c r="G23" s="107">
        <v>-9293</v>
      </c>
      <c r="H23" s="106">
        <v>-2.7799999999999998E-2</v>
      </c>
      <c r="I23" s="105" t="s">
        <v>458</v>
      </c>
    </row>
    <row r="24" spans="2:15" ht="21.75" customHeight="1">
      <c r="B24" s="104" t="s">
        <v>459</v>
      </c>
      <c r="C24" s="103" t="s">
        <v>460</v>
      </c>
      <c r="D24" s="98" t="s">
        <v>461</v>
      </c>
      <c r="E24" s="102">
        <v>18</v>
      </c>
      <c r="F24" s="101">
        <v>370653</v>
      </c>
      <c r="G24" s="100">
        <v>-1946</v>
      </c>
      <c r="H24" s="99">
        <v>-5.1999999999999998E-3</v>
      </c>
      <c r="I24" s="98" t="s">
        <v>462</v>
      </c>
    </row>
    <row r="25" spans="2:15" ht="21.75" customHeight="1">
      <c r="B25" s="97" t="s">
        <v>463</v>
      </c>
      <c r="C25" s="96" t="s">
        <v>464</v>
      </c>
      <c r="D25" s="91" t="s">
        <v>465</v>
      </c>
      <c r="E25" s="95">
        <v>14</v>
      </c>
      <c r="F25" s="94">
        <v>447005</v>
      </c>
      <c r="G25" s="93">
        <v>0</v>
      </c>
      <c r="H25" s="92">
        <v>0</v>
      </c>
      <c r="I25" s="91" t="s">
        <v>466</v>
      </c>
    </row>
    <row r="28" spans="2:15" ht="15" customHeight="1">
      <c r="B28" s="392" t="s">
        <v>467</v>
      </c>
      <c r="C28" s="392"/>
      <c r="D28" s="392"/>
      <c r="E28" s="392"/>
      <c r="F28" s="392"/>
      <c r="G28" s="392"/>
      <c r="H28" s="392"/>
      <c r="I28" s="392"/>
      <c r="J28" s="392"/>
      <c r="K28" s="392"/>
      <c r="L28" s="392"/>
      <c r="M28" s="392"/>
      <c r="N28" s="392"/>
      <c r="O28" s="392"/>
    </row>
    <row r="29" spans="2:15" ht="36" customHeight="1">
      <c r="B29" s="428" t="s">
        <v>468</v>
      </c>
      <c r="C29" s="428"/>
      <c r="D29" s="427" t="s">
        <v>469</v>
      </c>
      <c r="E29" s="427"/>
      <c r="F29" s="427"/>
      <c r="G29" s="427"/>
      <c r="H29" s="427"/>
      <c r="I29" s="427"/>
      <c r="J29" s="427"/>
      <c r="K29" s="427"/>
      <c r="L29" s="427"/>
      <c r="M29" s="427"/>
      <c r="N29" s="427"/>
      <c r="O29" s="427"/>
    </row>
    <row r="30" spans="2:15" ht="36" customHeight="1">
      <c r="B30" s="429" t="s">
        <v>470</v>
      </c>
      <c r="C30" s="429"/>
      <c r="D30" s="427" t="s">
        <v>471</v>
      </c>
      <c r="E30" s="427"/>
      <c r="F30" s="427"/>
      <c r="G30" s="427"/>
      <c r="H30" s="427"/>
      <c r="I30" s="427"/>
      <c r="J30" s="427"/>
      <c r="K30" s="427"/>
      <c r="L30" s="427"/>
      <c r="M30" s="427"/>
      <c r="N30" s="427"/>
      <c r="O30" s="427"/>
    </row>
    <row r="31" spans="2:15" ht="36" customHeight="1">
      <c r="B31" s="426" t="s">
        <v>472</v>
      </c>
      <c r="C31" s="426"/>
      <c r="D31" s="427" t="s">
        <v>473</v>
      </c>
      <c r="E31" s="427"/>
      <c r="F31" s="427"/>
      <c r="G31" s="427"/>
      <c r="H31" s="427"/>
      <c r="I31" s="427"/>
      <c r="J31" s="427"/>
      <c r="K31" s="427"/>
      <c r="L31" s="427"/>
      <c r="M31" s="427"/>
      <c r="N31" s="427"/>
      <c r="O31" s="427"/>
    </row>
    <row r="35" spans="2:9">
      <c r="B35" s="392" t="s">
        <v>474</v>
      </c>
      <c r="C35" s="392"/>
      <c r="D35" s="392"/>
      <c r="E35" s="392"/>
      <c r="F35" s="392"/>
      <c r="G35" s="392"/>
      <c r="H35" s="392"/>
      <c r="I35" s="392"/>
    </row>
    <row r="36" spans="2:9">
      <c r="B36" s="404" t="s">
        <v>475</v>
      </c>
      <c r="C36" s="404"/>
      <c r="D36" s="404"/>
      <c r="E36" s="404"/>
      <c r="F36" s="412" t="s">
        <v>476</v>
      </c>
      <c r="G36" s="412"/>
      <c r="H36" s="412"/>
      <c r="I36" s="412"/>
    </row>
    <row r="37" spans="2:9">
      <c r="B37" s="404" t="s">
        <v>477</v>
      </c>
      <c r="C37" s="404"/>
      <c r="D37" s="404"/>
      <c r="E37" s="404"/>
      <c r="F37" s="412" t="s">
        <v>478</v>
      </c>
      <c r="G37" s="412"/>
      <c r="H37" s="412"/>
      <c r="I37" s="412"/>
    </row>
    <row r="38" spans="2:9">
      <c r="B38" s="404" t="s">
        <v>479</v>
      </c>
      <c r="C38" s="404"/>
      <c r="D38" s="404"/>
      <c r="E38" s="404"/>
      <c r="F38" s="407">
        <v>1000000</v>
      </c>
      <c r="G38" s="407"/>
      <c r="H38" s="407"/>
      <c r="I38" s="407"/>
    </row>
    <row r="39" spans="2:9">
      <c r="B39" s="404" t="s">
        <v>480</v>
      </c>
      <c r="C39" s="404"/>
      <c r="D39" s="404"/>
      <c r="E39" s="404"/>
      <c r="F39" s="407">
        <v>956279.8</v>
      </c>
      <c r="G39" s="407"/>
      <c r="H39" s="407"/>
      <c r="I39" s="407"/>
    </row>
    <row r="40" spans="2:9">
      <c r="B40" s="404" t="s">
        <v>426</v>
      </c>
      <c r="C40" s="404"/>
      <c r="D40" s="404"/>
      <c r="E40" s="404"/>
      <c r="F40" s="407">
        <v>1221.28</v>
      </c>
      <c r="G40" s="407"/>
      <c r="H40" s="407"/>
      <c r="I40" s="407"/>
    </row>
    <row r="41" spans="2:9">
      <c r="B41" s="404" t="s">
        <v>436</v>
      </c>
      <c r="C41" s="404"/>
      <c r="D41" s="404"/>
      <c r="E41" s="404"/>
      <c r="F41" s="407">
        <v>0</v>
      </c>
      <c r="G41" s="407"/>
      <c r="H41" s="407"/>
      <c r="I41" s="407"/>
    </row>
    <row r="42" spans="2:9">
      <c r="B42" s="404" t="s">
        <v>481</v>
      </c>
      <c r="C42" s="404"/>
      <c r="D42" s="404"/>
      <c r="E42" s="404"/>
      <c r="F42" s="407">
        <v>955867.54</v>
      </c>
      <c r="G42" s="407"/>
      <c r="H42" s="407"/>
      <c r="I42" s="407"/>
    </row>
    <row r="43" spans="2:9">
      <c r="B43" s="404" t="s">
        <v>482</v>
      </c>
      <c r="C43" s="404"/>
      <c r="D43" s="404"/>
      <c r="E43" s="404"/>
      <c r="F43" s="407">
        <v>0</v>
      </c>
      <c r="G43" s="407"/>
      <c r="H43" s="407"/>
      <c r="I43" s="407"/>
    </row>
    <row r="44" spans="2:9">
      <c r="B44" s="404" t="s">
        <v>483</v>
      </c>
      <c r="C44" s="404"/>
      <c r="D44" s="404"/>
      <c r="E44" s="404"/>
      <c r="F44" s="407">
        <v>955867.54</v>
      </c>
      <c r="G44" s="407"/>
      <c r="H44" s="407"/>
      <c r="I44" s="407"/>
    </row>
    <row r="46" spans="2:9">
      <c r="B46" s="392" t="s">
        <v>484</v>
      </c>
      <c r="C46" s="392"/>
      <c r="D46" s="392"/>
      <c r="E46" s="392"/>
      <c r="F46" s="392"/>
      <c r="G46" s="392"/>
      <c r="H46" s="392"/>
      <c r="I46" s="392"/>
    </row>
    <row r="47" spans="2:9">
      <c r="B47" s="404" t="s">
        <v>427</v>
      </c>
      <c r="C47" s="404"/>
      <c r="D47" s="404"/>
      <c r="E47" s="404"/>
      <c r="F47" s="411">
        <v>-4.3700000000000003E-2</v>
      </c>
      <c r="G47" s="411"/>
      <c r="H47" s="411"/>
      <c r="I47" s="411"/>
    </row>
    <row r="48" spans="2:9">
      <c r="B48" s="404" t="s">
        <v>429</v>
      </c>
      <c r="C48" s="404"/>
      <c r="D48" s="404"/>
      <c r="E48" s="404"/>
      <c r="F48" s="411">
        <v>-2.29E-2</v>
      </c>
      <c r="G48" s="411"/>
      <c r="H48" s="411"/>
      <c r="I48" s="411"/>
    </row>
    <row r="49" spans="2:9">
      <c r="B49" s="404" t="s">
        <v>485</v>
      </c>
      <c r="C49" s="404"/>
      <c r="D49" s="404"/>
      <c r="E49" s="404"/>
      <c r="F49" s="411">
        <v>-2.0799999999999999E-2</v>
      </c>
      <c r="G49" s="411"/>
      <c r="H49" s="411"/>
      <c r="I49" s="411"/>
    </row>
    <row r="50" spans="2:9">
      <c r="B50" s="404" t="s">
        <v>433</v>
      </c>
      <c r="C50" s="404"/>
      <c r="D50" s="404"/>
      <c r="E50" s="404"/>
      <c r="F50" s="409">
        <v>-2.1107969999999998</v>
      </c>
      <c r="G50" s="409"/>
      <c r="H50" s="409"/>
      <c r="I50" s="409"/>
    </row>
    <row r="51" spans="2:9">
      <c r="B51" s="404" t="s">
        <v>435</v>
      </c>
      <c r="C51" s="404"/>
      <c r="D51" s="404"/>
      <c r="E51" s="404"/>
      <c r="F51" s="409">
        <v>-4.4299999999999998E-4</v>
      </c>
      <c r="G51" s="409"/>
      <c r="H51" s="409"/>
      <c r="I51" s="409"/>
    </row>
    <row r="52" spans="2:9">
      <c r="B52" s="404" t="s">
        <v>437</v>
      </c>
      <c r="C52" s="404"/>
      <c r="D52" s="404"/>
      <c r="E52" s="404"/>
      <c r="F52" s="410">
        <v>0.62754500000000002</v>
      </c>
      <c r="G52" s="410"/>
      <c r="H52" s="410"/>
      <c r="I52" s="410"/>
    </row>
    <row r="53" spans="2:9">
      <c r="B53" s="404" t="s">
        <v>486</v>
      </c>
      <c r="C53" s="404"/>
      <c r="D53" s="404"/>
      <c r="E53" s="404"/>
      <c r="F53" s="408">
        <v>-43720.2</v>
      </c>
      <c r="G53" s="408"/>
      <c r="H53" s="408"/>
      <c r="I53" s="408"/>
    </row>
    <row r="55" spans="2:9">
      <c r="B55" s="392" t="s">
        <v>487</v>
      </c>
      <c r="C55" s="392"/>
      <c r="D55" s="392"/>
      <c r="E55" s="392"/>
      <c r="F55" s="392"/>
      <c r="G55" s="392"/>
      <c r="H55" s="392"/>
      <c r="I55" s="392"/>
    </row>
    <row r="56" spans="2:9">
      <c r="B56" s="404" t="s">
        <v>488</v>
      </c>
      <c r="C56" s="404"/>
      <c r="D56" s="404"/>
      <c r="E56" s="404"/>
      <c r="F56" s="407">
        <v>958310.1</v>
      </c>
      <c r="G56" s="407"/>
      <c r="H56" s="407"/>
      <c r="I56" s="407"/>
    </row>
    <row r="57" spans="2:9">
      <c r="B57" s="404" t="s">
        <v>428</v>
      </c>
      <c r="C57" s="404"/>
      <c r="D57" s="404"/>
      <c r="E57" s="404"/>
      <c r="F57" s="407">
        <v>1224.1199999999999</v>
      </c>
      <c r="G57" s="407"/>
      <c r="H57" s="407"/>
      <c r="I57" s="407"/>
    </row>
    <row r="58" spans="2:9">
      <c r="B58" s="404" t="s">
        <v>430</v>
      </c>
      <c r="C58" s="404"/>
      <c r="D58" s="404"/>
      <c r="E58" s="404"/>
      <c r="F58" s="407">
        <v>7.01</v>
      </c>
      <c r="G58" s="407"/>
      <c r="H58" s="407"/>
      <c r="I58" s="407"/>
    </row>
    <row r="59" spans="2:9">
      <c r="B59" s="404" t="s">
        <v>432</v>
      </c>
      <c r="C59" s="404"/>
      <c r="D59" s="404"/>
      <c r="E59" s="404"/>
      <c r="F59" s="407">
        <v>2043.95</v>
      </c>
      <c r="G59" s="407"/>
      <c r="H59" s="407"/>
      <c r="I59" s="407"/>
    </row>
    <row r="60" spans="2:9">
      <c r="B60" s="404" t="s">
        <v>434</v>
      </c>
      <c r="C60" s="404"/>
      <c r="D60" s="404"/>
      <c r="E60" s="404"/>
      <c r="F60" s="407">
        <v>680</v>
      </c>
      <c r="G60" s="407"/>
      <c r="H60" s="407"/>
      <c r="I60" s="407"/>
    </row>
    <row r="61" spans="2:9">
      <c r="B61" s="404" t="s">
        <v>489</v>
      </c>
      <c r="C61" s="404"/>
      <c r="D61" s="404"/>
      <c r="E61" s="404"/>
      <c r="F61" s="406">
        <f>D57+D58-D59-D60</f>
        <v>0</v>
      </c>
      <c r="G61" s="406"/>
      <c r="H61" s="406"/>
      <c r="I61" s="406"/>
    </row>
    <row r="63" spans="2:9">
      <c r="B63" s="392" t="s">
        <v>490</v>
      </c>
      <c r="C63" s="392"/>
      <c r="D63" s="392"/>
      <c r="E63" s="392"/>
      <c r="F63" s="392"/>
      <c r="G63" s="392"/>
      <c r="H63" s="392"/>
      <c r="I63" s="392"/>
    </row>
    <row r="64" spans="2:9">
      <c r="B64" s="404" t="s">
        <v>491</v>
      </c>
      <c r="C64" s="404"/>
      <c r="D64" s="404"/>
      <c r="E64" s="404"/>
      <c r="F64" s="405">
        <v>68</v>
      </c>
      <c r="G64" s="405"/>
      <c r="H64" s="405"/>
      <c r="I64" s="405"/>
    </row>
    <row r="65" spans="2:9">
      <c r="B65" s="404" t="s">
        <v>492</v>
      </c>
      <c r="C65" s="404"/>
      <c r="D65" s="404"/>
      <c r="E65" s="404"/>
      <c r="F65" s="405">
        <v>9932</v>
      </c>
      <c r="G65" s="405"/>
      <c r="H65" s="405"/>
      <c r="I65" s="405"/>
    </row>
    <row r="66" spans="2:9">
      <c r="B66" s="404" t="s">
        <v>493</v>
      </c>
      <c r="C66" s="404"/>
      <c r="D66" s="404"/>
      <c r="E66" s="404"/>
      <c r="F66" s="405">
        <v>45</v>
      </c>
      <c r="G66" s="405"/>
      <c r="H66" s="405"/>
      <c r="I66" s="405"/>
    </row>
    <row r="67" spans="2:9">
      <c r="B67" s="404" t="s">
        <v>494</v>
      </c>
      <c r="C67" s="404"/>
      <c r="D67" s="404"/>
      <c r="E67" s="404"/>
      <c r="F67" s="405">
        <v>20</v>
      </c>
      <c r="G67" s="405"/>
      <c r="H67" s="405"/>
      <c r="I67" s="405"/>
    </row>
    <row r="68" spans="2:9">
      <c r="B68" s="404" t="s">
        <v>495</v>
      </c>
      <c r="C68" s="404"/>
      <c r="D68" s="404"/>
      <c r="E68" s="404"/>
      <c r="F68" s="405">
        <v>3</v>
      </c>
      <c r="G68" s="405"/>
      <c r="H68" s="405"/>
      <c r="I68" s="405"/>
    </row>
    <row r="69" spans="2:9">
      <c r="B69" s="404" t="s">
        <v>496</v>
      </c>
      <c r="C69" s="404"/>
      <c r="D69" s="404"/>
      <c r="E69" s="404"/>
      <c r="F69" s="405">
        <v>12</v>
      </c>
      <c r="G69" s="405"/>
      <c r="H69" s="405"/>
      <c r="I69" s="405"/>
    </row>
    <row r="70" spans="2:9">
      <c r="B70" s="404" t="s">
        <v>497</v>
      </c>
      <c r="C70" s="404"/>
      <c r="D70" s="404"/>
      <c r="E70" s="404"/>
      <c r="F70" s="406">
        <v>680</v>
      </c>
      <c r="G70" s="406"/>
      <c r="H70" s="406"/>
      <c r="I70" s="406"/>
    </row>
  </sheetData>
  <mergeCells count="119">
    <mergeCell ref="B31:C31"/>
    <mergeCell ref="D31:O31"/>
    <mergeCell ref="B28:O28"/>
    <mergeCell ref="B29:C29"/>
    <mergeCell ref="D29:O29"/>
    <mergeCell ref="B30:C30"/>
    <mergeCell ref="D30:O30"/>
    <mergeCell ref="I16:L16"/>
    <mergeCell ref="M16:O16"/>
    <mergeCell ref="I17:L17"/>
    <mergeCell ref="M17:O17"/>
    <mergeCell ref="B14:C14"/>
    <mergeCell ref="I14:L14"/>
    <mergeCell ref="M14:O14"/>
    <mergeCell ref="B15:C15"/>
    <mergeCell ref="I15:L15"/>
    <mergeCell ref="B10:C10"/>
    <mergeCell ref="I10:L10"/>
    <mergeCell ref="M10:O10"/>
    <mergeCell ref="B11:C11"/>
    <mergeCell ref="I11:L11"/>
    <mergeCell ref="M11:O11"/>
    <mergeCell ref="M15:O15"/>
    <mergeCell ref="B12:C12"/>
    <mergeCell ref="I12:L12"/>
    <mergeCell ref="M12:O12"/>
    <mergeCell ref="B13:C13"/>
    <mergeCell ref="I13:L13"/>
    <mergeCell ref="M13:O13"/>
    <mergeCell ref="B8:G8"/>
    <mergeCell ref="I8:O8"/>
    <mergeCell ref="B9:C9"/>
    <mergeCell ref="I9:L9"/>
    <mergeCell ref="M9:O9"/>
    <mergeCell ref="L5:M5"/>
    <mergeCell ref="N5:O5"/>
    <mergeCell ref="B6:C6"/>
    <mergeCell ref="D6:E6"/>
    <mergeCell ref="F6:G6"/>
    <mergeCell ref="H6:I6"/>
    <mergeCell ref="J6:K6"/>
    <mergeCell ref="L6:M6"/>
    <mergeCell ref="N6:O6"/>
    <mergeCell ref="B5:C5"/>
    <mergeCell ref="D5:E5"/>
    <mergeCell ref="F5:G5"/>
    <mergeCell ref="H5:I5"/>
    <mergeCell ref="J5:K5"/>
    <mergeCell ref="B1:O1"/>
    <mergeCell ref="B2:O2"/>
    <mergeCell ref="B4:C4"/>
    <mergeCell ref="D4:E4"/>
    <mergeCell ref="F4:G4"/>
    <mergeCell ref="H4:I4"/>
    <mergeCell ref="J4:K4"/>
    <mergeCell ref="L4:M4"/>
    <mergeCell ref="N4:O4"/>
    <mergeCell ref="B35:I35"/>
    <mergeCell ref="B36:E36"/>
    <mergeCell ref="F36:I36"/>
    <mergeCell ref="B37:E37"/>
    <mergeCell ref="F37:I37"/>
    <mergeCell ref="F43:I43"/>
    <mergeCell ref="B38:E38"/>
    <mergeCell ref="F38:I38"/>
    <mergeCell ref="B39:E39"/>
    <mergeCell ref="F39:I39"/>
    <mergeCell ref="F42:I42"/>
    <mergeCell ref="B43:E43"/>
    <mergeCell ref="B48:E48"/>
    <mergeCell ref="F48:I48"/>
    <mergeCell ref="B49:E49"/>
    <mergeCell ref="F49:I49"/>
    <mergeCell ref="B40:E40"/>
    <mergeCell ref="F40:I40"/>
    <mergeCell ref="B44:E44"/>
    <mergeCell ref="F44:I44"/>
    <mergeCell ref="B46:I46"/>
    <mergeCell ref="B47:E47"/>
    <mergeCell ref="F47:I47"/>
    <mergeCell ref="B41:E41"/>
    <mergeCell ref="F41:I41"/>
    <mergeCell ref="B42:E42"/>
    <mergeCell ref="B53:E53"/>
    <mergeCell ref="F53:I53"/>
    <mergeCell ref="F60:I60"/>
    <mergeCell ref="B55:I55"/>
    <mergeCell ref="B56:E56"/>
    <mergeCell ref="F56:I56"/>
    <mergeCell ref="B57:E57"/>
    <mergeCell ref="F57:I57"/>
    <mergeCell ref="B50:E50"/>
    <mergeCell ref="F50:I50"/>
    <mergeCell ref="B51:E51"/>
    <mergeCell ref="F51:I51"/>
    <mergeCell ref="B52:E52"/>
    <mergeCell ref="F52:I52"/>
    <mergeCell ref="B61:E61"/>
    <mergeCell ref="F61:I61"/>
    <mergeCell ref="B63:I63"/>
    <mergeCell ref="B64:E64"/>
    <mergeCell ref="F64:I64"/>
    <mergeCell ref="B58:E58"/>
    <mergeCell ref="F58:I58"/>
    <mergeCell ref="B59:E59"/>
    <mergeCell ref="F59:I59"/>
    <mergeCell ref="B60:E60"/>
    <mergeCell ref="B68:E68"/>
    <mergeCell ref="F68:I68"/>
    <mergeCell ref="B69:E69"/>
    <mergeCell ref="F69:I69"/>
    <mergeCell ref="B70:E70"/>
    <mergeCell ref="F70:I70"/>
    <mergeCell ref="B65:E65"/>
    <mergeCell ref="F65:I65"/>
    <mergeCell ref="B66:E66"/>
    <mergeCell ref="F66:I66"/>
    <mergeCell ref="B67:E67"/>
    <mergeCell ref="F67:I67"/>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3085D-522F-49EB-BC9E-03C78FAF0523}">
  <sheetPr>
    <tabColor rgb="FF1B2F4A"/>
  </sheetPr>
  <dimension ref="B1:I38"/>
  <sheetViews>
    <sheetView showGridLines="0" zoomScaleNormal="100" workbookViewId="0">
      <selection activeCell="B3" sqref="B3:I40"/>
    </sheetView>
  </sheetViews>
  <sheetFormatPr defaultColWidth="8.7109375" defaultRowHeight="14.45"/>
  <cols>
    <col min="1" max="1" width="8.7109375" style="90"/>
    <col min="2" max="2" width="28" style="90" customWidth="1"/>
    <col min="3" max="5" width="5" style="90" customWidth="1"/>
    <col min="6" max="6" width="18" style="90" customWidth="1"/>
    <col min="7" max="9" width="5" style="90" customWidth="1"/>
    <col min="10" max="16384" width="8.7109375" style="90"/>
  </cols>
  <sheetData>
    <row r="1" spans="2:9" ht="36" customHeight="1">
      <c r="B1" s="431" t="s">
        <v>498</v>
      </c>
      <c r="C1" s="431"/>
      <c r="D1" s="431"/>
      <c r="E1" s="431"/>
      <c r="F1" s="431"/>
      <c r="G1" s="431"/>
      <c r="H1" s="431"/>
      <c r="I1" s="431"/>
    </row>
    <row r="3" spans="2:9" ht="18" customHeight="1"/>
    <row r="4" spans="2:9" ht="18" customHeight="1"/>
    <row r="5" spans="2:9" ht="18" customHeight="1"/>
    <row r="6" spans="2:9" ht="18" customHeight="1"/>
    <row r="7" spans="2:9" ht="18" customHeight="1"/>
    <row r="8" spans="2:9" ht="18" customHeight="1"/>
    <row r="9" spans="2:9" ht="18" customHeight="1"/>
    <row r="10" spans="2:9" ht="18" customHeight="1"/>
    <row r="11" spans="2:9" ht="18" customHeight="1"/>
    <row r="12" spans="2:9" ht="18" customHeight="1"/>
    <row r="14" spans="2:9" ht="18" customHeight="1"/>
    <row r="15" spans="2:9" ht="18" customHeight="1"/>
    <row r="16" spans="2:9" ht="18" customHeight="1"/>
    <row r="17" ht="18" customHeight="1"/>
    <row r="18" ht="18" customHeight="1"/>
    <row r="19" ht="18" customHeight="1"/>
    <row r="20" ht="18" customHeight="1"/>
    <row r="21" ht="18" customHeight="1"/>
    <row r="23" ht="18" customHeight="1"/>
    <row r="24" ht="18" customHeight="1"/>
    <row r="25" ht="18" customHeight="1"/>
    <row r="26" ht="18" customHeight="1"/>
    <row r="27" ht="18" customHeight="1"/>
    <row r="28" ht="18" customHeight="1"/>
    <row r="29" ht="18" customHeight="1"/>
    <row r="31" ht="18" customHeight="1"/>
    <row r="32" ht="18" customHeight="1"/>
    <row r="33" ht="18" customHeight="1"/>
    <row r="34" ht="18" customHeight="1"/>
    <row r="35" ht="18" customHeight="1"/>
    <row r="36" ht="18" customHeight="1"/>
    <row r="37" ht="18" customHeight="1"/>
    <row r="38" ht="18" customHeight="1"/>
  </sheetData>
  <mergeCells count="1">
    <mergeCell ref="B1:I1"/>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92A3-09B9-47F0-8ACF-91B7CB44F0B1}">
  <sheetPr>
    <tabColor rgb="FF3D9B6A"/>
  </sheetPr>
  <dimension ref="B2:I83"/>
  <sheetViews>
    <sheetView showGridLines="0" zoomScaleNormal="100" workbookViewId="0">
      <pane ySplit="3" topLeftCell="A66" activePane="bottomLeft" state="frozen"/>
      <selection pane="bottomLeft" activeCell="D15" sqref="D15"/>
      <selection sqref="A1:P1"/>
    </sheetView>
  </sheetViews>
  <sheetFormatPr defaultColWidth="8.7109375" defaultRowHeight="14.45"/>
  <cols>
    <col min="1" max="1" width="8.7109375" style="90"/>
    <col min="2" max="2" width="17" style="90" customWidth="1"/>
    <col min="3" max="3" width="8" style="90" customWidth="1"/>
    <col min="4" max="4" width="50" style="90" customWidth="1"/>
    <col min="5" max="5" width="18" style="90" customWidth="1"/>
    <col min="6" max="6" width="8" style="90" customWidth="1"/>
    <col min="7" max="7" width="11" style="90" customWidth="1"/>
    <col min="8" max="8" width="16" style="90" customWidth="1"/>
    <col min="9" max="9" width="10" style="90" customWidth="1"/>
    <col min="10" max="16384" width="8.7109375" style="90"/>
  </cols>
  <sheetData>
    <row r="2" spans="2:9" ht="27.75" customHeight="1">
      <c r="B2" s="391"/>
      <c r="C2" s="391"/>
      <c r="D2" s="391"/>
      <c r="E2" s="391"/>
      <c r="F2" s="391"/>
      <c r="G2" s="391"/>
      <c r="H2" s="391"/>
      <c r="I2" s="391"/>
    </row>
    <row r="3" spans="2:9" ht="18" customHeight="1">
      <c r="B3" s="119" t="s">
        <v>499</v>
      </c>
      <c r="C3" s="119" t="s">
        <v>500</v>
      </c>
      <c r="D3" s="119" t="s">
        <v>501</v>
      </c>
      <c r="E3" s="119" t="s">
        <v>502</v>
      </c>
      <c r="F3" s="119" t="s">
        <v>362</v>
      </c>
      <c r="G3" s="119" t="s">
        <v>326</v>
      </c>
      <c r="H3" s="119" t="s">
        <v>503</v>
      </c>
      <c r="I3" s="119" t="s">
        <v>504</v>
      </c>
    </row>
    <row r="4" spans="2:9" ht="15.75" customHeight="1">
      <c r="B4" s="138" t="s">
        <v>505</v>
      </c>
      <c r="C4" s="138" t="s">
        <v>134</v>
      </c>
      <c r="D4" s="138" t="s">
        <v>506</v>
      </c>
      <c r="E4" s="138" t="s">
        <v>507</v>
      </c>
      <c r="F4" s="141">
        <v>295</v>
      </c>
      <c r="G4" s="140">
        <v>684.89</v>
      </c>
      <c r="H4" s="142">
        <v>-202042.55</v>
      </c>
      <c r="I4" s="138" t="s">
        <v>451</v>
      </c>
    </row>
    <row r="5" spans="2:9" ht="15.75" customHeight="1">
      <c r="B5" s="138" t="s">
        <v>508</v>
      </c>
      <c r="C5" s="138" t="s">
        <v>66</v>
      </c>
      <c r="D5" s="138" t="s">
        <v>67</v>
      </c>
      <c r="E5" s="138" t="s">
        <v>507</v>
      </c>
      <c r="F5" s="141">
        <v>100</v>
      </c>
      <c r="G5" s="140">
        <v>643.25</v>
      </c>
      <c r="H5" s="142">
        <v>-64325</v>
      </c>
      <c r="I5" s="138" t="s">
        <v>451</v>
      </c>
    </row>
    <row r="6" spans="2:9" ht="15.75" customHeight="1">
      <c r="B6" s="138" t="s">
        <v>509</v>
      </c>
      <c r="C6" s="138" t="s">
        <v>31</v>
      </c>
      <c r="D6" s="138" t="s">
        <v>510</v>
      </c>
      <c r="E6" s="138" t="s">
        <v>507</v>
      </c>
      <c r="F6" s="141">
        <v>875</v>
      </c>
      <c r="G6" s="140">
        <v>89.52</v>
      </c>
      <c r="H6" s="142">
        <v>-78330</v>
      </c>
      <c r="I6" s="138" t="s">
        <v>451</v>
      </c>
    </row>
    <row r="7" spans="2:9" ht="15.75" customHeight="1">
      <c r="B7" s="138" t="s">
        <v>511</v>
      </c>
      <c r="C7" s="138" t="s">
        <v>201</v>
      </c>
      <c r="D7" s="138" t="s">
        <v>202</v>
      </c>
      <c r="E7" s="138" t="s">
        <v>507</v>
      </c>
      <c r="F7" s="141">
        <v>260</v>
      </c>
      <c r="G7" s="140">
        <v>244.64</v>
      </c>
      <c r="H7" s="142">
        <v>-63606.400000000001</v>
      </c>
      <c r="I7" s="138" t="s">
        <v>451</v>
      </c>
    </row>
    <row r="8" spans="2:9" ht="15.75" customHeight="1">
      <c r="B8" s="138" t="s">
        <v>512</v>
      </c>
      <c r="C8" s="138" t="s">
        <v>204</v>
      </c>
      <c r="D8" s="138" t="s">
        <v>247</v>
      </c>
      <c r="E8" s="138" t="s">
        <v>507</v>
      </c>
      <c r="F8" s="141">
        <v>235</v>
      </c>
      <c r="G8" s="140">
        <v>162.44999999999999</v>
      </c>
      <c r="H8" s="142">
        <v>-38175.75</v>
      </c>
      <c r="I8" s="138" t="s">
        <v>451</v>
      </c>
    </row>
    <row r="9" spans="2:9" ht="15.75" customHeight="1">
      <c r="B9" s="138" t="s">
        <v>513</v>
      </c>
      <c r="C9" s="138" t="s">
        <v>207</v>
      </c>
      <c r="D9" s="138" t="s">
        <v>514</v>
      </c>
      <c r="E9" s="138" t="s">
        <v>507</v>
      </c>
      <c r="F9" s="141">
        <v>570</v>
      </c>
      <c r="G9" s="140">
        <v>132.94999999999999</v>
      </c>
      <c r="H9" s="142">
        <v>-75781.5</v>
      </c>
      <c r="I9" s="138" t="s">
        <v>451</v>
      </c>
    </row>
    <row r="10" spans="2:9" ht="15.75" customHeight="1">
      <c r="B10" s="138" t="s">
        <v>515</v>
      </c>
      <c r="C10" s="138" t="s">
        <v>37</v>
      </c>
      <c r="D10" s="138" t="s">
        <v>516</v>
      </c>
      <c r="E10" s="138" t="s">
        <v>507</v>
      </c>
      <c r="F10" s="141">
        <v>800</v>
      </c>
      <c r="G10" s="140">
        <v>45.45</v>
      </c>
      <c r="H10" s="142">
        <v>-36360</v>
      </c>
      <c r="I10" s="138" t="s">
        <v>451</v>
      </c>
    </row>
    <row r="11" spans="2:9" ht="15.75" customHeight="1">
      <c r="B11" s="138" t="s">
        <v>517</v>
      </c>
      <c r="C11" s="138" t="s">
        <v>211</v>
      </c>
      <c r="D11" s="138" t="s">
        <v>212</v>
      </c>
      <c r="E11" s="138" t="s">
        <v>507</v>
      </c>
      <c r="F11" s="141">
        <v>230</v>
      </c>
      <c r="G11" s="140">
        <v>363.94</v>
      </c>
      <c r="H11" s="142">
        <v>-83706.2</v>
      </c>
      <c r="I11" s="138" t="s">
        <v>451</v>
      </c>
    </row>
    <row r="12" spans="2:9" ht="15.75" customHeight="1">
      <c r="B12" s="138" t="s">
        <v>518</v>
      </c>
      <c r="C12" s="138" t="s">
        <v>41</v>
      </c>
      <c r="D12" s="138" t="s">
        <v>42</v>
      </c>
      <c r="E12" s="138" t="s">
        <v>507</v>
      </c>
      <c r="F12" s="141">
        <v>110</v>
      </c>
      <c r="G12" s="140">
        <v>408.82</v>
      </c>
      <c r="H12" s="142">
        <v>-44970.2</v>
      </c>
      <c r="I12" s="138" t="s">
        <v>451</v>
      </c>
    </row>
    <row r="13" spans="2:9" ht="15.75" customHeight="1">
      <c r="B13" s="138" t="s">
        <v>519</v>
      </c>
      <c r="C13" s="138" t="s">
        <v>46</v>
      </c>
      <c r="D13" s="138" t="s">
        <v>520</v>
      </c>
      <c r="E13" s="138" t="s">
        <v>507</v>
      </c>
      <c r="F13" s="141">
        <v>388</v>
      </c>
      <c r="G13" s="140">
        <v>131.47999999999999</v>
      </c>
      <c r="H13" s="142">
        <v>-51014.239999999998</v>
      </c>
      <c r="I13" s="138" t="s">
        <v>451</v>
      </c>
    </row>
    <row r="14" spans="2:9" ht="15.75" customHeight="1">
      <c r="B14" s="138" t="s">
        <v>521</v>
      </c>
      <c r="C14" s="138" t="s">
        <v>142</v>
      </c>
      <c r="D14" s="138" t="s">
        <v>143</v>
      </c>
      <c r="E14" s="138" t="s">
        <v>507</v>
      </c>
      <c r="F14" s="141">
        <v>150</v>
      </c>
      <c r="G14" s="140">
        <v>306.82</v>
      </c>
      <c r="H14" s="142">
        <v>-46023</v>
      </c>
      <c r="I14" s="138" t="s">
        <v>451</v>
      </c>
    </row>
    <row r="15" spans="2:9" ht="15.75" customHeight="1">
      <c r="B15" s="138" t="s">
        <v>522</v>
      </c>
      <c r="C15" s="138" t="s">
        <v>50</v>
      </c>
      <c r="D15" s="138" t="s">
        <v>51</v>
      </c>
      <c r="E15" s="138" t="s">
        <v>507</v>
      </c>
      <c r="F15" s="141">
        <v>250</v>
      </c>
      <c r="G15" s="140">
        <v>200.87</v>
      </c>
      <c r="H15" s="142">
        <v>-50217.5</v>
      </c>
      <c r="I15" s="138" t="s">
        <v>451</v>
      </c>
    </row>
    <row r="16" spans="2:9" ht="15.75" customHeight="1">
      <c r="B16" s="138" t="s">
        <v>523</v>
      </c>
      <c r="C16" s="138" t="s">
        <v>62</v>
      </c>
      <c r="D16" s="138" t="s">
        <v>524</v>
      </c>
      <c r="E16" s="138" t="s">
        <v>507</v>
      </c>
      <c r="F16" s="141">
        <v>130</v>
      </c>
      <c r="G16" s="140">
        <v>302.22000000000003</v>
      </c>
      <c r="H16" s="142">
        <v>-39288.6</v>
      </c>
      <c r="I16" s="138" t="s">
        <v>451</v>
      </c>
    </row>
    <row r="17" spans="2:9" ht="15.75" customHeight="1">
      <c r="B17" s="138" t="s">
        <v>525</v>
      </c>
      <c r="C17" s="138" t="s">
        <v>220</v>
      </c>
      <c r="D17" s="138" t="s">
        <v>221</v>
      </c>
      <c r="E17" s="138" t="s">
        <v>507</v>
      </c>
      <c r="F17" s="141">
        <v>140</v>
      </c>
      <c r="G17" s="140">
        <v>329.44</v>
      </c>
      <c r="H17" s="142">
        <v>-46121.599999999999</v>
      </c>
      <c r="I17" s="138" t="s">
        <v>451</v>
      </c>
    </row>
    <row r="18" spans="2:9" ht="15.75" customHeight="1">
      <c r="B18" s="138" t="s">
        <v>526</v>
      </c>
      <c r="C18" s="138" t="s">
        <v>223</v>
      </c>
      <c r="D18" s="138" t="s">
        <v>224</v>
      </c>
      <c r="E18" s="138" t="s">
        <v>507</v>
      </c>
      <c r="F18" s="141">
        <v>800</v>
      </c>
      <c r="G18" s="140">
        <v>33.6</v>
      </c>
      <c r="H18" s="142">
        <v>-26880</v>
      </c>
      <c r="I18" s="138" t="s">
        <v>451</v>
      </c>
    </row>
    <row r="19" spans="2:9" ht="15.75" customHeight="1">
      <c r="B19" s="138" t="s">
        <v>527</v>
      </c>
      <c r="C19" s="138" t="s">
        <v>201</v>
      </c>
      <c r="D19" s="138" t="s">
        <v>202</v>
      </c>
      <c r="E19" s="138" t="s">
        <v>528</v>
      </c>
      <c r="F19" s="141">
        <v>260</v>
      </c>
      <c r="G19" s="140">
        <v>1.3</v>
      </c>
      <c r="H19" s="139">
        <v>338</v>
      </c>
      <c r="I19" s="138" t="s">
        <v>451</v>
      </c>
    </row>
    <row r="20" spans="2:9" ht="15.75" customHeight="1">
      <c r="B20" s="133" t="s">
        <v>529</v>
      </c>
      <c r="C20" s="133" t="s">
        <v>66</v>
      </c>
      <c r="D20" s="133" t="s">
        <v>67</v>
      </c>
      <c r="E20" s="133" t="s">
        <v>528</v>
      </c>
      <c r="F20" s="136">
        <v>100</v>
      </c>
      <c r="G20" s="135">
        <v>3.45</v>
      </c>
      <c r="H20" s="137">
        <v>345</v>
      </c>
      <c r="I20" s="133" t="s">
        <v>455</v>
      </c>
    </row>
    <row r="21" spans="2:9" ht="15.75" customHeight="1">
      <c r="B21" s="133" t="s">
        <v>530</v>
      </c>
      <c r="C21" s="133" t="s">
        <v>54</v>
      </c>
      <c r="D21" s="133" t="s">
        <v>531</v>
      </c>
      <c r="E21" s="133" t="s">
        <v>507</v>
      </c>
      <c r="F21" s="136">
        <v>60</v>
      </c>
      <c r="G21" s="135">
        <v>57.95</v>
      </c>
      <c r="H21" s="134">
        <v>-3477</v>
      </c>
      <c r="I21" s="133" t="s">
        <v>455</v>
      </c>
    </row>
    <row r="22" spans="2:9" ht="15.75" customHeight="1">
      <c r="B22" s="133" t="s">
        <v>530</v>
      </c>
      <c r="C22" s="133" t="s">
        <v>58</v>
      </c>
      <c r="D22" s="133" t="s">
        <v>181</v>
      </c>
      <c r="E22" s="133" t="s">
        <v>507</v>
      </c>
      <c r="F22" s="136">
        <v>75</v>
      </c>
      <c r="G22" s="135">
        <v>159.75</v>
      </c>
      <c r="H22" s="134">
        <v>-11981.25</v>
      </c>
      <c r="I22" s="133" t="s">
        <v>455</v>
      </c>
    </row>
    <row r="23" spans="2:9" ht="15.75" customHeight="1">
      <c r="B23" s="133" t="s">
        <v>532</v>
      </c>
      <c r="C23" s="133" t="s">
        <v>41</v>
      </c>
      <c r="D23" s="133" t="s">
        <v>42</v>
      </c>
      <c r="E23" s="133" t="s">
        <v>533</v>
      </c>
      <c r="F23" s="136">
        <v>-95</v>
      </c>
      <c r="G23" s="135">
        <v>381.14</v>
      </c>
      <c r="H23" s="137">
        <v>36208.300000000003</v>
      </c>
      <c r="I23" s="133" t="s">
        <v>455</v>
      </c>
    </row>
    <row r="24" spans="2:9" ht="15.75" customHeight="1">
      <c r="B24" s="133" t="s">
        <v>534</v>
      </c>
      <c r="C24" s="133" t="s">
        <v>220</v>
      </c>
      <c r="D24" s="133" t="s">
        <v>221</v>
      </c>
      <c r="E24" s="133" t="s">
        <v>533</v>
      </c>
      <c r="F24" s="136">
        <v>-140</v>
      </c>
      <c r="G24" s="135">
        <v>329.81</v>
      </c>
      <c r="H24" s="137">
        <v>46173.4</v>
      </c>
      <c r="I24" s="133" t="s">
        <v>455</v>
      </c>
    </row>
    <row r="25" spans="2:9" ht="15.75" customHeight="1">
      <c r="B25" s="133" t="s">
        <v>535</v>
      </c>
      <c r="C25" s="133" t="s">
        <v>66</v>
      </c>
      <c r="D25" s="133" t="s">
        <v>67</v>
      </c>
      <c r="E25" s="133" t="s">
        <v>533</v>
      </c>
      <c r="F25" s="136">
        <v>-100</v>
      </c>
      <c r="G25" s="135">
        <v>654.17999999999995</v>
      </c>
      <c r="H25" s="137">
        <v>65418</v>
      </c>
      <c r="I25" s="133" t="s">
        <v>455</v>
      </c>
    </row>
    <row r="26" spans="2:9" ht="15.75" customHeight="1">
      <c r="B26" s="133" t="s">
        <v>536</v>
      </c>
      <c r="C26" s="133" t="s">
        <v>62</v>
      </c>
      <c r="D26" s="133" t="s">
        <v>524</v>
      </c>
      <c r="E26" s="133" t="s">
        <v>528</v>
      </c>
      <c r="F26" s="136">
        <v>130</v>
      </c>
      <c r="G26" s="135">
        <v>0.21</v>
      </c>
      <c r="H26" s="137">
        <v>27.3</v>
      </c>
      <c r="I26" s="133" t="s">
        <v>455</v>
      </c>
    </row>
    <row r="27" spans="2:9" ht="15.75" customHeight="1">
      <c r="B27" s="133" t="s">
        <v>537</v>
      </c>
      <c r="C27" s="133" t="s">
        <v>31</v>
      </c>
      <c r="D27" s="133" t="s">
        <v>510</v>
      </c>
      <c r="E27" s="133" t="s">
        <v>538</v>
      </c>
      <c r="F27" s="136">
        <v>-435</v>
      </c>
      <c r="G27" s="135">
        <v>84.58</v>
      </c>
      <c r="H27" s="137">
        <v>36792.300000000003</v>
      </c>
      <c r="I27" s="133" t="s">
        <v>455</v>
      </c>
    </row>
    <row r="28" spans="2:9" ht="15.75" customHeight="1">
      <c r="B28" s="133" t="s">
        <v>539</v>
      </c>
      <c r="C28" s="133" t="s">
        <v>142</v>
      </c>
      <c r="D28" s="133" t="s">
        <v>143</v>
      </c>
      <c r="E28" s="133" t="s">
        <v>538</v>
      </c>
      <c r="F28" s="136">
        <v>-150</v>
      </c>
      <c r="G28" s="135">
        <v>281.04000000000002</v>
      </c>
      <c r="H28" s="137">
        <v>42156</v>
      </c>
      <c r="I28" s="133" t="s">
        <v>455</v>
      </c>
    </row>
    <row r="29" spans="2:9" ht="15.75" customHeight="1">
      <c r="B29" s="133" t="s">
        <v>540</v>
      </c>
      <c r="C29" s="133" t="s">
        <v>207</v>
      </c>
      <c r="D29" s="133" t="s">
        <v>514</v>
      </c>
      <c r="E29" s="133" t="s">
        <v>538</v>
      </c>
      <c r="F29" s="136">
        <v>-570</v>
      </c>
      <c r="G29" s="135">
        <v>124.61</v>
      </c>
      <c r="H29" s="137">
        <v>71027.7</v>
      </c>
      <c r="I29" s="133" t="s">
        <v>455</v>
      </c>
    </row>
    <row r="30" spans="2:9" ht="15.75" customHeight="1">
      <c r="B30" s="133" t="s">
        <v>541</v>
      </c>
      <c r="C30" s="133" t="s">
        <v>269</v>
      </c>
      <c r="D30" s="133" t="s">
        <v>270</v>
      </c>
      <c r="E30" s="133" t="s">
        <v>507</v>
      </c>
      <c r="F30" s="136">
        <v>610</v>
      </c>
      <c r="G30" s="135">
        <v>116.98</v>
      </c>
      <c r="H30" s="134">
        <v>-71357.8</v>
      </c>
      <c r="I30" s="133" t="s">
        <v>455</v>
      </c>
    </row>
    <row r="31" spans="2:9" ht="15.75" customHeight="1">
      <c r="B31" s="133" t="s">
        <v>541</v>
      </c>
      <c r="C31" s="133" t="s">
        <v>66</v>
      </c>
      <c r="D31" s="133" t="s">
        <v>67</v>
      </c>
      <c r="E31" s="133" t="s">
        <v>507</v>
      </c>
      <c r="F31" s="136">
        <v>120</v>
      </c>
      <c r="G31" s="135">
        <v>651.62</v>
      </c>
      <c r="H31" s="134">
        <v>-78194.399999999994</v>
      </c>
      <c r="I31" s="133" t="s">
        <v>455</v>
      </c>
    </row>
    <row r="32" spans="2:9" ht="15.75" customHeight="1">
      <c r="B32" s="128" t="s">
        <v>542</v>
      </c>
      <c r="C32" s="128" t="s">
        <v>70</v>
      </c>
      <c r="D32" s="128" t="s">
        <v>543</v>
      </c>
      <c r="E32" s="128" t="s">
        <v>507</v>
      </c>
      <c r="F32" s="131">
        <v>100</v>
      </c>
      <c r="G32" s="130">
        <v>231.91</v>
      </c>
      <c r="H32" s="132">
        <v>-23191</v>
      </c>
      <c r="I32" s="128" t="s">
        <v>459</v>
      </c>
    </row>
    <row r="33" spans="2:9" ht="15.75" customHeight="1">
      <c r="B33" s="128" t="s">
        <v>542</v>
      </c>
      <c r="C33" s="128" t="s">
        <v>273</v>
      </c>
      <c r="D33" s="128" t="s">
        <v>544</v>
      </c>
      <c r="E33" s="128" t="s">
        <v>507</v>
      </c>
      <c r="F33" s="131">
        <v>135</v>
      </c>
      <c r="G33" s="130">
        <v>124.8</v>
      </c>
      <c r="H33" s="132">
        <v>-16848</v>
      </c>
      <c r="I33" s="128" t="s">
        <v>459</v>
      </c>
    </row>
    <row r="34" spans="2:9" ht="15.75" customHeight="1">
      <c r="B34" s="128" t="s">
        <v>545</v>
      </c>
      <c r="C34" s="128" t="s">
        <v>74</v>
      </c>
      <c r="D34" s="128" t="s">
        <v>75</v>
      </c>
      <c r="E34" s="128" t="s">
        <v>507</v>
      </c>
      <c r="F34" s="131">
        <v>274</v>
      </c>
      <c r="G34" s="130">
        <v>184.04</v>
      </c>
      <c r="H34" s="132">
        <v>-50426.96</v>
      </c>
      <c r="I34" s="128" t="s">
        <v>459</v>
      </c>
    </row>
    <row r="35" spans="2:9" ht="15.75" customHeight="1">
      <c r="B35" s="128" t="s">
        <v>546</v>
      </c>
      <c r="C35" s="128" t="s">
        <v>78</v>
      </c>
      <c r="D35" s="128" t="s">
        <v>79</v>
      </c>
      <c r="E35" s="128" t="s">
        <v>507</v>
      </c>
      <c r="F35" s="131">
        <v>161</v>
      </c>
      <c r="G35" s="130">
        <v>155.76</v>
      </c>
      <c r="H35" s="132">
        <v>-25077.360000000001</v>
      </c>
      <c r="I35" s="128" t="s">
        <v>459</v>
      </c>
    </row>
    <row r="36" spans="2:9" ht="15.75" customHeight="1">
      <c r="B36" s="128" t="s">
        <v>547</v>
      </c>
      <c r="C36" s="128" t="s">
        <v>82</v>
      </c>
      <c r="D36" s="128" t="s">
        <v>548</v>
      </c>
      <c r="E36" s="128" t="s">
        <v>507</v>
      </c>
      <c r="F36" s="131">
        <v>120</v>
      </c>
      <c r="G36" s="130">
        <v>167.12</v>
      </c>
      <c r="H36" s="132">
        <v>-20054.400000000001</v>
      </c>
      <c r="I36" s="128" t="s">
        <v>459</v>
      </c>
    </row>
    <row r="37" spans="2:9" ht="15.75" customHeight="1">
      <c r="B37" s="128" t="s">
        <v>549</v>
      </c>
      <c r="C37" s="128" t="s">
        <v>86</v>
      </c>
      <c r="D37" s="128" t="s">
        <v>550</v>
      </c>
      <c r="E37" s="128" t="s">
        <v>507</v>
      </c>
      <c r="F37" s="131">
        <v>150</v>
      </c>
      <c r="G37" s="130">
        <v>126.69499999999999</v>
      </c>
      <c r="H37" s="132">
        <v>-19004.25</v>
      </c>
      <c r="I37" s="128" t="s">
        <v>459</v>
      </c>
    </row>
    <row r="38" spans="2:9" ht="15.75" customHeight="1">
      <c r="B38" s="128" t="s">
        <v>551</v>
      </c>
      <c r="C38" s="128" t="s">
        <v>70</v>
      </c>
      <c r="D38" s="128" t="s">
        <v>543</v>
      </c>
      <c r="E38" s="128" t="s">
        <v>528</v>
      </c>
      <c r="F38" s="131">
        <v>100</v>
      </c>
      <c r="G38" s="130">
        <v>0.15129999999999999</v>
      </c>
      <c r="H38" s="129">
        <v>15.1325</v>
      </c>
      <c r="I38" s="128" t="s">
        <v>459</v>
      </c>
    </row>
    <row r="39" spans="2:9" ht="15.75" customHeight="1">
      <c r="B39" s="128" t="s">
        <v>551</v>
      </c>
      <c r="C39" s="128" t="s">
        <v>211</v>
      </c>
      <c r="D39" s="128" t="s">
        <v>212</v>
      </c>
      <c r="E39" s="128" t="s">
        <v>528</v>
      </c>
      <c r="F39" s="131">
        <v>230</v>
      </c>
      <c r="G39" s="130">
        <v>0.95569999999999999</v>
      </c>
      <c r="H39" s="129">
        <v>219.81649999999999</v>
      </c>
      <c r="I39" s="128" t="s">
        <v>459</v>
      </c>
    </row>
    <row r="40" spans="2:9" ht="15.75" customHeight="1">
      <c r="B40" s="128" t="s">
        <v>551</v>
      </c>
      <c r="C40" s="128" t="s">
        <v>82</v>
      </c>
      <c r="D40" s="128" t="s">
        <v>548</v>
      </c>
      <c r="E40" s="128" t="s">
        <v>528</v>
      </c>
      <c r="F40" s="131">
        <v>120</v>
      </c>
      <c r="G40" s="130">
        <v>0.12180000000000001</v>
      </c>
      <c r="H40" s="129">
        <v>14.6182</v>
      </c>
      <c r="I40" s="128" t="s">
        <v>459</v>
      </c>
    </row>
    <row r="41" spans="2:9" ht="15.75" customHeight="1">
      <c r="B41" s="128" t="s">
        <v>552</v>
      </c>
      <c r="C41" s="128" t="s">
        <v>134</v>
      </c>
      <c r="D41" s="128" t="s">
        <v>506</v>
      </c>
      <c r="E41" s="128" t="s">
        <v>528</v>
      </c>
      <c r="F41" s="131">
        <v>295</v>
      </c>
      <c r="G41" s="130">
        <v>1.7969999999999999</v>
      </c>
      <c r="H41" s="129">
        <v>530.11469999999997</v>
      </c>
      <c r="I41" s="128" t="s">
        <v>459</v>
      </c>
    </row>
    <row r="42" spans="2:9" ht="15.75" customHeight="1">
      <c r="B42" s="128" t="s">
        <v>553</v>
      </c>
      <c r="C42" s="128" t="s">
        <v>31</v>
      </c>
      <c r="D42" s="128" t="s">
        <v>510</v>
      </c>
      <c r="E42" s="128" t="s">
        <v>528</v>
      </c>
      <c r="F42" s="131">
        <v>440</v>
      </c>
      <c r="G42" s="130">
        <v>0.45490000000000003</v>
      </c>
      <c r="H42" s="129">
        <v>200.1542</v>
      </c>
      <c r="I42" s="128" t="s">
        <v>459</v>
      </c>
    </row>
    <row r="43" spans="2:9" ht="15.75" customHeight="1">
      <c r="B43" s="128" t="s">
        <v>553</v>
      </c>
      <c r="C43" s="128" t="s">
        <v>37</v>
      </c>
      <c r="D43" s="128" t="s">
        <v>516</v>
      </c>
      <c r="E43" s="128" t="s">
        <v>528</v>
      </c>
      <c r="F43" s="131">
        <v>800</v>
      </c>
      <c r="G43" s="130">
        <v>0.30990000000000001</v>
      </c>
      <c r="H43" s="129">
        <v>247.95359999999999</v>
      </c>
      <c r="I43" s="128" t="s">
        <v>459</v>
      </c>
    </row>
    <row r="44" spans="2:9" ht="15.75" customHeight="1">
      <c r="B44" s="128" t="s">
        <v>553</v>
      </c>
      <c r="C44" s="128" t="s">
        <v>54</v>
      </c>
      <c r="D44" s="128" t="s">
        <v>531</v>
      </c>
      <c r="E44" s="128" t="s">
        <v>528</v>
      </c>
      <c r="F44" s="131">
        <v>60</v>
      </c>
      <c r="G44" s="130">
        <v>0.38519999999999999</v>
      </c>
      <c r="H44" s="129">
        <v>23.110700000000001</v>
      </c>
      <c r="I44" s="128" t="s">
        <v>459</v>
      </c>
    </row>
    <row r="45" spans="2:9" ht="15.75" customHeight="1">
      <c r="B45" s="128" t="s">
        <v>554</v>
      </c>
      <c r="C45" s="128" t="s">
        <v>41</v>
      </c>
      <c r="D45" s="128" t="s">
        <v>42</v>
      </c>
      <c r="E45" s="128" t="s">
        <v>528</v>
      </c>
      <c r="F45" s="131">
        <v>15</v>
      </c>
      <c r="G45" s="130">
        <v>0.15</v>
      </c>
      <c r="H45" s="129">
        <v>2.25</v>
      </c>
      <c r="I45" s="128" t="s">
        <v>459</v>
      </c>
    </row>
    <row r="46" spans="2:9" ht="15.75" customHeight="1">
      <c r="B46" s="128" t="s">
        <v>555</v>
      </c>
      <c r="C46" s="128" t="s">
        <v>134</v>
      </c>
      <c r="D46" s="128" t="s">
        <v>506</v>
      </c>
      <c r="E46" s="128" t="s">
        <v>538</v>
      </c>
      <c r="F46" s="131">
        <v>-295</v>
      </c>
      <c r="G46" s="130">
        <v>631.64</v>
      </c>
      <c r="H46" s="129">
        <v>186333.8</v>
      </c>
      <c r="I46" s="128" t="s">
        <v>459</v>
      </c>
    </row>
    <row r="47" spans="2:9" ht="15.75" customHeight="1">
      <c r="B47" s="128" t="s">
        <v>556</v>
      </c>
      <c r="C47" s="128" t="s">
        <v>211</v>
      </c>
      <c r="D47" s="128" t="s">
        <v>212</v>
      </c>
      <c r="E47" s="128" t="s">
        <v>507</v>
      </c>
      <c r="F47" s="131">
        <v>230</v>
      </c>
      <c r="G47" s="130">
        <v>315.12</v>
      </c>
      <c r="H47" s="132">
        <v>-72477.600000000006</v>
      </c>
      <c r="I47" s="128" t="s">
        <v>459</v>
      </c>
    </row>
    <row r="48" spans="2:9" ht="15.75" customHeight="1">
      <c r="B48" s="128" t="s">
        <v>557</v>
      </c>
      <c r="C48" s="128" t="s">
        <v>211</v>
      </c>
      <c r="D48" s="128" t="s">
        <v>212</v>
      </c>
      <c r="E48" s="128" t="s">
        <v>538</v>
      </c>
      <c r="F48" s="131">
        <v>-460</v>
      </c>
      <c r="G48" s="130">
        <v>314.7</v>
      </c>
      <c r="H48" s="129">
        <v>144762</v>
      </c>
      <c r="I48" s="128" t="s">
        <v>459</v>
      </c>
    </row>
    <row r="49" spans="2:9" ht="15.75" customHeight="1">
      <c r="B49" s="128" t="s">
        <v>558</v>
      </c>
      <c r="C49" s="128" t="s">
        <v>269</v>
      </c>
      <c r="D49" s="128" t="s">
        <v>270</v>
      </c>
      <c r="E49" s="128" t="s">
        <v>507</v>
      </c>
      <c r="F49" s="131">
        <v>610</v>
      </c>
      <c r="G49" s="130">
        <v>118.31</v>
      </c>
      <c r="H49" s="132">
        <v>-72169.100000000006</v>
      </c>
      <c r="I49" s="128" t="s">
        <v>459</v>
      </c>
    </row>
    <row r="50" spans="2:9" ht="15.75" customHeight="1">
      <c r="B50" s="128" t="s">
        <v>559</v>
      </c>
      <c r="C50" s="128" t="s">
        <v>269</v>
      </c>
      <c r="D50" s="128" t="s">
        <v>270</v>
      </c>
      <c r="E50" s="128" t="s">
        <v>538</v>
      </c>
      <c r="F50" s="131">
        <v>-1220</v>
      </c>
      <c r="G50" s="130">
        <v>118.14</v>
      </c>
      <c r="H50" s="129">
        <v>144130.79999999999</v>
      </c>
      <c r="I50" s="128" t="s">
        <v>459</v>
      </c>
    </row>
    <row r="51" spans="2:9" ht="15.75" customHeight="1">
      <c r="B51" s="128" t="s">
        <v>560</v>
      </c>
      <c r="C51" s="128" t="s">
        <v>204</v>
      </c>
      <c r="D51" s="128" t="s">
        <v>247</v>
      </c>
      <c r="E51" s="128" t="s">
        <v>538</v>
      </c>
      <c r="F51" s="131">
        <v>-235</v>
      </c>
      <c r="G51" s="130">
        <v>144.83000000000001</v>
      </c>
      <c r="H51" s="129">
        <v>34035.050000000003</v>
      </c>
      <c r="I51" s="128" t="s">
        <v>459</v>
      </c>
    </row>
    <row r="52" spans="2:9" ht="15.75" customHeight="1">
      <c r="B52" s="128" t="s">
        <v>561</v>
      </c>
      <c r="C52" s="128" t="s">
        <v>223</v>
      </c>
      <c r="D52" s="128" t="s">
        <v>224</v>
      </c>
      <c r="E52" s="128" t="s">
        <v>538</v>
      </c>
      <c r="F52" s="131">
        <v>-800</v>
      </c>
      <c r="G52" s="130">
        <v>26.07</v>
      </c>
      <c r="H52" s="129">
        <v>20856</v>
      </c>
      <c r="I52" s="128" t="s">
        <v>459</v>
      </c>
    </row>
    <row r="53" spans="2:9" ht="15.75" customHeight="1">
      <c r="B53" s="128" t="s">
        <v>562</v>
      </c>
      <c r="C53" s="128" t="s">
        <v>273</v>
      </c>
      <c r="D53" s="128" t="s">
        <v>544</v>
      </c>
      <c r="E53" s="128" t="s">
        <v>538</v>
      </c>
      <c r="F53" s="131">
        <v>-135</v>
      </c>
      <c r="G53" s="130">
        <v>89.92</v>
      </c>
      <c r="H53" s="129">
        <v>12139.2</v>
      </c>
      <c r="I53" s="128" t="s">
        <v>459</v>
      </c>
    </row>
    <row r="54" spans="2:9" ht="15.75" customHeight="1">
      <c r="B54" s="128" t="s">
        <v>562</v>
      </c>
      <c r="C54" s="128" t="s">
        <v>201</v>
      </c>
      <c r="D54" s="128" t="s">
        <v>202</v>
      </c>
      <c r="E54" s="128" t="s">
        <v>538</v>
      </c>
      <c r="F54" s="131">
        <v>-260</v>
      </c>
      <c r="G54" s="130">
        <v>241.88</v>
      </c>
      <c r="H54" s="129">
        <v>62888.800000000003</v>
      </c>
      <c r="I54" s="128" t="s">
        <v>459</v>
      </c>
    </row>
    <row r="55" spans="2:9" ht="15.75" customHeight="1">
      <c r="B55" s="128" t="s">
        <v>563</v>
      </c>
      <c r="C55" s="128" t="s">
        <v>90</v>
      </c>
      <c r="D55" s="128" t="s">
        <v>91</v>
      </c>
      <c r="E55" s="128" t="s">
        <v>507</v>
      </c>
      <c r="F55" s="131">
        <v>1150</v>
      </c>
      <c r="G55" s="130">
        <v>53.49</v>
      </c>
      <c r="H55" s="132">
        <v>-61513.5</v>
      </c>
      <c r="I55" s="128" t="s">
        <v>459</v>
      </c>
    </row>
    <row r="56" spans="2:9" ht="15.75" customHeight="1">
      <c r="B56" s="128" t="s">
        <v>564</v>
      </c>
      <c r="C56" s="128" t="s">
        <v>94</v>
      </c>
      <c r="D56" s="128" t="s">
        <v>117</v>
      </c>
      <c r="E56" s="128" t="s">
        <v>507</v>
      </c>
      <c r="F56" s="131">
        <v>980</v>
      </c>
      <c r="G56" s="130">
        <v>62.99</v>
      </c>
      <c r="H56" s="132">
        <v>-61730.2</v>
      </c>
      <c r="I56" s="128" t="s">
        <v>459</v>
      </c>
    </row>
    <row r="57" spans="2:9" ht="15.75" customHeight="1">
      <c r="B57" s="128" t="s">
        <v>565</v>
      </c>
      <c r="C57" s="128" t="s">
        <v>98</v>
      </c>
      <c r="D57" s="128" t="s">
        <v>566</v>
      </c>
      <c r="E57" s="128" t="s">
        <v>507</v>
      </c>
      <c r="F57" s="131">
        <v>350</v>
      </c>
      <c r="G57" s="130">
        <v>415</v>
      </c>
      <c r="H57" s="132">
        <v>-145250</v>
      </c>
      <c r="I57" s="128" t="s">
        <v>459</v>
      </c>
    </row>
    <row r="58" spans="2:9" ht="15.75" customHeight="1">
      <c r="B58" s="128" t="s">
        <v>567</v>
      </c>
      <c r="C58" s="128" t="s">
        <v>102</v>
      </c>
      <c r="D58" s="128" t="s">
        <v>568</v>
      </c>
      <c r="E58" s="128" t="s">
        <v>507</v>
      </c>
      <c r="F58" s="131">
        <v>2500</v>
      </c>
      <c r="G58" s="130">
        <v>39.01</v>
      </c>
      <c r="H58" s="132">
        <v>-97525</v>
      </c>
      <c r="I58" s="128" t="s">
        <v>459</v>
      </c>
    </row>
    <row r="59" spans="2:9" ht="15.75" customHeight="1">
      <c r="B59" s="128" t="s">
        <v>569</v>
      </c>
      <c r="C59" s="128" t="s">
        <v>106</v>
      </c>
      <c r="D59" s="128" t="s">
        <v>570</v>
      </c>
      <c r="E59" s="128" t="s">
        <v>507</v>
      </c>
      <c r="F59" s="131">
        <v>4500</v>
      </c>
      <c r="G59" s="130">
        <v>33.31</v>
      </c>
      <c r="H59" s="132">
        <v>-149895</v>
      </c>
      <c r="I59" s="128" t="s">
        <v>459</v>
      </c>
    </row>
    <row r="60" spans="2:9" ht="15.75" customHeight="1">
      <c r="B60" s="128" t="s">
        <v>571</v>
      </c>
      <c r="C60" s="128" t="s">
        <v>41</v>
      </c>
      <c r="D60" s="128" t="s">
        <v>42</v>
      </c>
      <c r="E60" s="128" t="s">
        <v>538</v>
      </c>
      <c r="F60" s="131">
        <v>-15</v>
      </c>
      <c r="G60" s="130">
        <v>318.23</v>
      </c>
      <c r="H60" s="129">
        <v>4773.45</v>
      </c>
      <c r="I60" s="128" t="s">
        <v>459</v>
      </c>
    </row>
    <row r="61" spans="2:9" ht="15.75" customHeight="1">
      <c r="B61" s="128" t="s">
        <v>572</v>
      </c>
      <c r="C61" s="128" t="s">
        <v>86</v>
      </c>
      <c r="D61" s="128" t="s">
        <v>550</v>
      </c>
      <c r="E61" s="128" t="s">
        <v>538</v>
      </c>
      <c r="F61" s="131">
        <v>-150</v>
      </c>
      <c r="G61" s="130">
        <v>118.68</v>
      </c>
      <c r="H61" s="129">
        <v>17802</v>
      </c>
      <c r="I61" s="128" t="s">
        <v>459</v>
      </c>
    </row>
    <row r="62" spans="2:9" ht="15.75" customHeight="1">
      <c r="B62" s="123" t="s">
        <v>573</v>
      </c>
      <c r="C62" s="123" t="s">
        <v>31</v>
      </c>
      <c r="D62" s="123" t="s">
        <v>510</v>
      </c>
      <c r="E62" s="123" t="s">
        <v>538</v>
      </c>
      <c r="F62" s="126">
        <v>-100</v>
      </c>
      <c r="G62" s="125">
        <v>81.12</v>
      </c>
      <c r="H62" s="124">
        <v>8112</v>
      </c>
      <c r="I62" s="123" t="s">
        <v>463</v>
      </c>
    </row>
    <row r="63" spans="2:9" ht="15.75" customHeight="1">
      <c r="B63" s="123" t="s">
        <v>573</v>
      </c>
      <c r="C63" s="123" t="s">
        <v>66</v>
      </c>
      <c r="D63" s="123" t="s">
        <v>67</v>
      </c>
      <c r="E63" s="123" t="s">
        <v>538</v>
      </c>
      <c r="F63" s="126">
        <v>-120</v>
      </c>
      <c r="G63" s="125">
        <v>615</v>
      </c>
      <c r="H63" s="124">
        <v>73800</v>
      </c>
      <c r="I63" s="123" t="s">
        <v>463</v>
      </c>
    </row>
    <row r="64" spans="2:9" ht="15.75" customHeight="1">
      <c r="B64" s="123" t="s">
        <v>573</v>
      </c>
      <c r="C64" s="123" t="s">
        <v>102</v>
      </c>
      <c r="D64" s="123" t="s">
        <v>568</v>
      </c>
      <c r="E64" s="123" t="s">
        <v>538</v>
      </c>
      <c r="F64" s="126">
        <v>-2500</v>
      </c>
      <c r="G64" s="125">
        <v>36.44</v>
      </c>
      <c r="H64" s="124">
        <v>91100</v>
      </c>
      <c r="I64" s="123" t="s">
        <v>463</v>
      </c>
    </row>
    <row r="65" spans="2:9" ht="15.75" customHeight="1">
      <c r="B65" s="123" t="s">
        <v>573</v>
      </c>
      <c r="C65" s="123" t="s">
        <v>106</v>
      </c>
      <c r="D65" s="123" t="s">
        <v>570</v>
      </c>
      <c r="E65" s="123" t="s">
        <v>538</v>
      </c>
      <c r="F65" s="126">
        <v>-4500</v>
      </c>
      <c r="G65" s="125">
        <v>30.47</v>
      </c>
      <c r="H65" s="124">
        <v>137115</v>
      </c>
      <c r="I65" s="123" t="s">
        <v>463</v>
      </c>
    </row>
    <row r="66" spans="2:9" ht="15.75" customHeight="1">
      <c r="B66" s="123" t="s">
        <v>573</v>
      </c>
      <c r="C66" s="123" t="s">
        <v>94</v>
      </c>
      <c r="D66" s="123" t="s">
        <v>117</v>
      </c>
      <c r="E66" s="123" t="s">
        <v>538</v>
      </c>
      <c r="F66" s="126">
        <v>-980</v>
      </c>
      <c r="G66" s="125">
        <v>71.11</v>
      </c>
      <c r="H66" s="124">
        <v>69687.8</v>
      </c>
      <c r="I66" s="123" t="s">
        <v>463</v>
      </c>
    </row>
    <row r="67" spans="2:9" ht="15.75" customHeight="1">
      <c r="B67" s="123" t="s">
        <v>574</v>
      </c>
      <c r="C67" s="123" t="s">
        <v>90</v>
      </c>
      <c r="D67" s="123" t="s">
        <v>91</v>
      </c>
      <c r="E67" s="123" t="s">
        <v>538</v>
      </c>
      <c r="F67" s="126">
        <v>-1150</v>
      </c>
      <c r="G67" s="125">
        <v>61.5</v>
      </c>
      <c r="H67" s="124">
        <v>70725</v>
      </c>
      <c r="I67" s="123" t="s">
        <v>463</v>
      </c>
    </row>
    <row r="68" spans="2:9" ht="15.75" customHeight="1">
      <c r="B68" s="123" t="s">
        <v>575</v>
      </c>
      <c r="C68" s="123" t="s">
        <v>31</v>
      </c>
      <c r="D68" s="123" t="s">
        <v>510</v>
      </c>
      <c r="E68" s="123" t="s">
        <v>538</v>
      </c>
      <c r="F68" s="126">
        <v>-340</v>
      </c>
      <c r="G68" s="125">
        <v>81.7</v>
      </c>
      <c r="H68" s="124">
        <v>27778</v>
      </c>
      <c r="I68" s="123" t="s">
        <v>463</v>
      </c>
    </row>
    <row r="69" spans="2:9" ht="15.75" customHeight="1">
      <c r="B69" s="123" t="s">
        <v>576</v>
      </c>
      <c r="C69" s="123" t="s">
        <v>70</v>
      </c>
      <c r="D69" s="123" t="s">
        <v>543</v>
      </c>
      <c r="E69" s="123" t="s">
        <v>538</v>
      </c>
      <c r="F69" s="126">
        <v>-100</v>
      </c>
      <c r="G69" s="125">
        <v>232.3</v>
      </c>
      <c r="H69" s="124">
        <v>23230</v>
      </c>
      <c r="I69" s="123" t="s">
        <v>463</v>
      </c>
    </row>
    <row r="70" spans="2:9" ht="15.75" customHeight="1">
      <c r="B70" s="123" t="s">
        <v>577</v>
      </c>
      <c r="C70" s="123" t="s">
        <v>134</v>
      </c>
      <c r="D70" s="123" t="s">
        <v>506</v>
      </c>
      <c r="E70" s="123" t="s">
        <v>507</v>
      </c>
      <c r="F70" s="126">
        <v>130</v>
      </c>
      <c r="G70" s="125">
        <v>675.13</v>
      </c>
      <c r="H70" s="127">
        <v>-87766.9</v>
      </c>
      <c r="I70" s="123" t="s">
        <v>463</v>
      </c>
    </row>
    <row r="71" spans="2:9" ht="15.75" customHeight="1">
      <c r="B71" s="123" t="s">
        <v>578</v>
      </c>
      <c r="C71" s="123" t="s">
        <v>138</v>
      </c>
      <c r="D71" s="123" t="s">
        <v>579</v>
      </c>
      <c r="E71" s="123" t="s">
        <v>507</v>
      </c>
      <c r="F71" s="126">
        <v>330</v>
      </c>
      <c r="G71" s="125">
        <v>146.9</v>
      </c>
      <c r="H71" s="127">
        <v>-48477</v>
      </c>
      <c r="I71" s="123" t="s">
        <v>463</v>
      </c>
    </row>
    <row r="72" spans="2:9" ht="15.75" customHeight="1">
      <c r="B72" s="123" t="s">
        <v>580</v>
      </c>
      <c r="C72" s="123" t="s">
        <v>142</v>
      </c>
      <c r="D72" s="123" t="s">
        <v>143</v>
      </c>
      <c r="E72" s="123" t="s">
        <v>507</v>
      </c>
      <c r="F72" s="126">
        <v>110</v>
      </c>
      <c r="G72" s="125">
        <v>307.06</v>
      </c>
      <c r="H72" s="127">
        <v>-33776.6</v>
      </c>
      <c r="I72" s="123" t="s">
        <v>463</v>
      </c>
    </row>
    <row r="73" spans="2:9" ht="15.75" customHeight="1">
      <c r="B73" s="123" t="s">
        <v>581</v>
      </c>
      <c r="C73" s="123" t="s">
        <v>146</v>
      </c>
      <c r="D73" s="123" t="s">
        <v>147</v>
      </c>
      <c r="E73" s="123" t="s">
        <v>507</v>
      </c>
      <c r="F73" s="126">
        <v>100</v>
      </c>
      <c r="G73" s="125">
        <v>766</v>
      </c>
      <c r="H73" s="127">
        <v>-76600</v>
      </c>
      <c r="I73" s="123" t="s">
        <v>463</v>
      </c>
    </row>
    <row r="74" spans="2:9" ht="15.75" customHeight="1">
      <c r="B74" s="123" t="s">
        <v>582</v>
      </c>
      <c r="C74" s="123" t="s">
        <v>150</v>
      </c>
      <c r="D74" s="123" t="s">
        <v>583</v>
      </c>
      <c r="E74" s="123" t="s">
        <v>507</v>
      </c>
      <c r="F74" s="126">
        <v>270</v>
      </c>
      <c r="G74" s="125">
        <v>170.75</v>
      </c>
      <c r="H74" s="127">
        <v>-46102.5</v>
      </c>
      <c r="I74" s="123" t="s">
        <v>463</v>
      </c>
    </row>
    <row r="75" spans="2:9" ht="15.75" customHeight="1">
      <c r="B75" s="123" t="s">
        <v>584</v>
      </c>
      <c r="C75" s="123" t="s">
        <v>154</v>
      </c>
      <c r="D75" s="123" t="s">
        <v>585</v>
      </c>
      <c r="E75" s="123" t="s">
        <v>507</v>
      </c>
      <c r="F75" s="126">
        <v>700</v>
      </c>
      <c r="G75" s="125">
        <v>51.25</v>
      </c>
      <c r="H75" s="127">
        <v>-35875</v>
      </c>
      <c r="I75" s="123" t="s">
        <v>463</v>
      </c>
    </row>
    <row r="76" spans="2:9" ht="15.75" customHeight="1">
      <c r="B76" s="123" t="s">
        <v>586</v>
      </c>
      <c r="C76" s="123" t="s">
        <v>37</v>
      </c>
      <c r="D76" s="123" t="s">
        <v>516</v>
      </c>
      <c r="E76" s="123" t="s">
        <v>507</v>
      </c>
      <c r="F76" s="126">
        <v>400</v>
      </c>
      <c r="G76" s="125">
        <v>46.32</v>
      </c>
      <c r="H76" s="127">
        <v>-18528</v>
      </c>
      <c r="I76" s="123" t="s">
        <v>463</v>
      </c>
    </row>
    <row r="77" spans="2:9" ht="15.75" customHeight="1">
      <c r="B77" s="123" t="s">
        <v>587</v>
      </c>
      <c r="C77" s="123" t="s">
        <v>46</v>
      </c>
      <c r="D77" s="123" t="s">
        <v>520</v>
      </c>
      <c r="E77" s="123" t="s">
        <v>507</v>
      </c>
      <c r="F77" s="126">
        <v>50</v>
      </c>
      <c r="G77" s="125">
        <v>147.1</v>
      </c>
      <c r="H77" s="127">
        <v>-7355</v>
      </c>
      <c r="I77" s="123" t="s">
        <v>463</v>
      </c>
    </row>
    <row r="78" spans="2:9" ht="15.75" customHeight="1">
      <c r="B78" s="123" t="s">
        <v>588</v>
      </c>
      <c r="C78" s="123" t="s">
        <v>62</v>
      </c>
      <c r="D78" s="123" t="s">
        <v>524</v>
      </c>
      <c r="E78" s="123" t="s">
        <v>507</v>
      </c>
      <c r="F78" s="126">
        <v>80</v>
      </c>
      <c r="G78" s="125">
        <v>316.64999999999998</v>
      </c>
      <c r="H78" s="127">
        <v>-25332</v>
      </c>
      <c r="I78" s="123" t="s">
        <v>463</v>
      </c>
    </row>
    <row r="79" spans="2:9" ht="15.75" customHeight="1">
      <c r="B79" s="123" t="s">
        <v>589</v>
      </c>
      <c r="C79" s="123" t="s">
        <v>58</v>
      </c>
      <c r="D79" s="123" t="s">
        <v>181</v>
      </c>
      <c r="E79" s="123" t="s">
        <v>507</v>
      </c>
      <c r="F79" s="126">
        <v>230</v>
      </c>
      <c r="G79" s="125">
        <v>154.88999999999999</v>
      </c>
      <c r="H79" s="127">
        <v>-35624.699999999997</v>
      </c>
      <c r="I79" s="123" t="s">
        <v>463</v>
      </c>
    </row>
    <row r="80" spans="2:9" ht="15.75" customHeight="1">
      <c r="B80" s="123" t="s">
        <v>590</v>
      </c>
      <c r="C80" s="123" t="s">
        <v>50</v>
      </c>
      <c r="D80" s="123" t="s">
        <v>51</v>
      </c>
      <c r="E80" s="123" t="s">
        <v>507</v>
      </c>
      <c r="F80" s="126">
        <v>60</v>
      </c>
      <c r="G80" s="125">
        <v>221.03</v>
      </c>
      <c r="H80" s="127">
        <v>-13261.8</v>
      </c>
      <c r="I80" s="123" t="s">
        <v>463</v>
      </c>
    </row>
    <row r="81" spans="2:9" ht="15.75" customHeight="1">
      <c r="B81" s="123" t="s">
        <v>591</v>
      </c>
      <c r="C81" s="123" t="s">
        <v>98</v>
      </c>
      <c r="D81" s="123" t="s">
        <v>566</v>
      </c>
      <c r="E81" s="123" t="s">
        <v>507</v>
      </c>
      <c r="F81" s="126">
        <v>100</v>
      </c>
      <c r="G81" s="125">
        <v>436.8</v>
      </c>
      <c r="H81" s="127">
        <v>-43680</v>
      </c>
      <c r="I81" s="123" t="s">
        <v>463</v>
      </c>
    </row>
    <row r="82" spans="2:9" ht="15.75" customHeight="1">
      <c r="B82" s="123" t="s">
        <v>592</v>
      </c>
      <c r="C82" s="123" t="s">
        <v>134</v>
      </c>
      <c r="D82" s="123" t="s">
        <v>506</v>
      </c>
      <c r="E82" s="123" t="s">
        <v>507</v>
      </c>
      <c r="F82" s="126">
        <v>43</v>
      </c>
      <c r="G82" s="125">
        <v>674.64</v>
      </c>
      <c r="H82" s="127">
        <v>-29009.52</v>
      </c>
      <c r="I82" s="123" t="s">
        <v>463</v>
      </c>
    </row>
    <row r="83" spans="2:9" ht="15.75" customHeight="1">
      <c r="B83" s="123" t="s">
        <v>593</v>
      </c>
      <c r="C83" s="123" t="s">
        <v>78</v>
      </c>
      <c r="D83" s="123" t="s">
        <v>79</v>
      </c>
      <c r="E83" s="123" t="s">
        <v>528</v>
      </c>
      <c r="F83" s="126">
        <v>161</v>
      </c>
      <c r="G83" s="125">
        <v>0.5</v>
      </c>
      <c r="H83" s="124">
        <v>80.5</v>
      </c>
      <c r="I83" s="123" t="s">
        <v>463</v>
      </c>
    </row>
  </sheetData>
  <mergeCells count="1">
    <mergeCell ref="B2:I2"/>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760C5-7029-4F29-B6F1-C8040C853493}">
  <sheetPr>
    <tabColor rgb="FFD94F4F"/>
  </sheetPr>
  <dimension ref="B2:P41"/>
  <sheetViews>
    <sheetView showGridLines="0" topLeftCell="D1" zoomScaleNormal="100" workbookViewId="0">
      <pane ySplit="3" topLeftCell="A4" activePane="bottomLeft" state="frozen"/>
      <selection pane="bottomLeft" sqref="A1:P1"/>
      <selection sqref="A1:P1"/>
    </sheetView>
  </sheetViews>
  <sheetFormatPr defaultColWidth="8.7109375" defaultRowHeight="14.45"/>
  <cols>
    <col min="1" max="1" width="8.7109375" style="90"/>
    <col min="2" max="2" width="8" style="90" customWidth="1"/>
    <col min="3" max="3" width="28" style="90" customWidth="1"/>
    <col min="4" max="4" width="8" style="90" customWidth="1"/>
    <col min="5" max="7" width="12" style="90" customWidth="1"/>
    <col min="8" max="8" width="9" style="90" customWidth="1"/>
    <col min="9" max="9" width="7" style="90" customWidth="1"/>
    <col min="10" max="11" width="11" style="90" customWidth="1"/>
    <col min="12" max="13" width="14" style="90" customWidth="1"/>
    <col min="14" max="14" width="16" style="90" customWidth="1"/>
    <col min="15" max="15" width="10" style="90" customWidth="1"/>
    <col min="16" max="16" width="30" style="90" customWidth="1"/>
    <col min="17" max="16384" width="8.7109375" style="90"/>
  </cols>
  <sheetData>
    <row r="2" spans="2:16" ht="27.75" customHeight="1">
      <c r="B2" s="391" t="s">
        <v>594</v>
      </c>
      <c r="C2" s="391"/>
      <c r="D2" s="391"/>
      <c r="E2" s="391"/>
      <c r="F2" s="391"/>
      <c r="G2" s="391"/>
      <c r="H2" s="391"/>
      <c r="I2" s="391"/>
      <c r="J2" s="391"/>
      <c r="K2" s="391"/>
      <c r="L2" s="391"/>
      <c r="M2" s="391"/>
      <c r="N2" s="391"/>
    </row>
    <row r="3" spans="2:16" ht="18" customHeight="1">
      <c r="B3" s="119" t="s">
        <v>500</v>
      </c>
      <c r="C3" s="119" t="s">
        <v>20</v>
      </c>
      <c r="D3" s="119" t="s">
        <v>595</v>
      </c>
      <c r="E3" s="119" t="s">
        <v>504</v>
      </c>
      <c r="F3" s="119" t="s">
        <v>596</v>
      </c>
      <c r="G3" s="119" t="s">
        <v>597</v>
      </c>
      <c r="H3" s="119" t="s">
        <v>598</v>
      </c>
      <c r="I3" s="119" t="s">
        <v>362</v>
      </c>
      <c r="J3" s="119" t="s">
        <v>599</v>
      </c>
      <c r="K3" s="119" t="s">
        <v>600</v>
      </c>
      <c r="L3" s="119" t="s">
        <v>601</v>
      </c>
      <c r="M3" s="119" t="s">
        <v>602</v>
      </c>
      <c r="N3" s="119" t="s">
        <v>603</v>
      </c>
      <c r="O3" s="119" t="s">
        <v>604</v>
      </c>
      <c r="P3" s="119" t="s">
        <v>605</v>
      </c>
    </row>
    <row r="4" spans="2:16" ht="15.75" customHeight="1">
      <c r="B4" s="155" t="s">
        <v>134</v>
      </c>
      <c r="C4" s="155" t="s">
        <v>606</v>
      </c>
      <c r="D4" s="155" t="s">
        <v>33</v>
      </c>
      <c r="E4" s="155" t="s">
        <v>451</v>
      </c>
      <c r="F4" s="155" t="s">
        <v>607</v>
      </c>
      <c r="G4" s="155" t="s">
        <v>608</v>
      </c>
      <c r="H4" s="155" t="s">
        <v>609</v>
      </c>
      <c r="I4" s="160">
        <v>295</v>
      </c>
      <c r="J4" s="159">
        <v>684.89</v>
      </c>
      <c r="K4" s="159">
        <v>631.64</v>
      </c>
      <c r="L4" s="158">
        <v>-202042.55</v>
      </c>
      <c r="M4" s="158">
        <v>186333.8</v>
      </c>
      <c r="N4" s="157">
        <v>-15708.75</v>
      </c>
      <c r="O4" s="156">
        <v>-7.7700000000000005E-2</v>
      </c>
      <c r="P4" s="155" t="s">
        <v>610</v>
      </c>
    </row>
    <row r="5" spans="2:16" ht="15.75" customHeight="1">
      <c r="B5" s="149" t="s">
        <v>66</v>
      </c>
      <c r="C5" s="149" t="s">
        <v>611</v>
      </c>
      <c r="D5" s="149" t="s">
        <v>43</v>
      </c>
      <c r="E5" s="149" t="s">
        <v>451</v>
      </c>
      <c r="F5" s="149" t="s">
        <v>607</v>
      </c>
      <c r="G5" s="149" t="s">
        <v>612</v>
      </c>
      <c r="H5" s="149" t="s">
        <v>609</v>
      </c>
      <c r="I5" s="154">
        <v>100</v>
      </c>
      <c r="J5" s="153">
        <v>643.25</v>
      </c>
      <c r="K5" s="153">
        <v>654.17999999999995</v>
      </c>
      <c r="L5" s="152">
        <v>-64325</v>
      </c>
      <c r="M5" s="152">
        <v>65418</v>
      </c>
      <c r="N5" s="151">
        <v>1093</v>
      </c>
      <c r="O5" s="150">
        <v>1.7000000000000001E-2</v>
      </c>
      <c r="P5" s="149" t="s">
        <v>613</v>
      </c>
    </row>
    <row r="6" spans="2:16" ht="15.75" customHeight="1">
      <c r="B6" s="155" t="s">
        <v>31</v>
      </c>
      <c r="C6" s="155" t="s">
        <v>614</v>
      </c>
      <c r="D6" s="155" t="s">
        <v>33</v>
      </c>
      <c r="E6" s="155" t="s">
        <v>451</v>
      </c>
      <c r="F6" s="155" t="s">
        <v>607</v>
      </c>
      <c r="G6" s="155" t="s">
        <v>615</v>
      </c>
      <c r="H6" s="155" t="s">
        <v>609</v>
      </c>
      <c r="I6" s="160">
        <v>875</v>
      </c>
      <c r="J6" s="159">
        <v>89.52</v>
      </c>
      <c r="K6" s="159">
        <v>81.81</v>
      </c>
      <c r="L6" s="158">
        <v>-78330</v>
      </c>
      <c r="M6" s="158">
        <v>43668</v>
      </c>
      <c r="N6" s="157">
        <v>-34662</v>
      </c>
      <c r="O6" s="156">
        <v>-0.44269999999999998</v>
      </c>
      <c r="P6" s="155" t="s">
        <v>616</v>
      </c>
    </row>
    <row r="7" spans="2:16" ht="15.75" customHeight="1">
      <c r="B7" s="161" t="s">
        <v>201</v>
      </c>
      <c r="C7" s="161" t="s">
        <v>202</v>
      </c>
      <c r="D7" s="161" t="s">
        <v>43</v>
      </c>
      <c r="E7" s="161" t="s">
        <v>451</v>
      </c>
      <c r="F7" s="161" t="s">
        <v>607</v>
      </c>
      <c r="G7" s="161" t="s">
        <v>608</v>
      </c>
      <c r="H7" s="161" t="s">
        <v>609</v>
      </c>
      <c r="I7" s="166">
        <v>260</v>
      </c>
      <c r="J7" s="165">
        <v>244.64</v>
      </c>
      <c r="K7" s="165">
        <v>241.88</v>
      </c>
      <c r="L7" s="164">
        <v>-63606.400000000001</v>
      </c>
      <c r="M7" s="164">
        <v>62888.800000000003</v>
      </c>
      <c r="N7" s="163">
        <v>-717.6</v>
      </c>
      <c r="O7" s="162">
        <v>-1.1299999999999999E-2</v>
      </c>
      <c r="P7" s="161" t="s">
        <v>617</v>
      </c>
    </row>
    <row r="8" spans="2:16" ht="15.75" customHeight="1">
      <c r="B8" s="155" t="s">
        <v>204</v>
      </c>
      <c r="C8" s="155" t="s">
        <v>618</v>
      </c>
      <c r="D8" s="155" t="s">
        <v>43</v>
      </c>
      <c r="E8" s="155" t="s">
        <v>451</v>
      </c>
      <c r="F8" s="155" t="s">
        <v>607</v>
      </c>
      <c r="G8" s="155" t="s">
        <v>608</v>
      </c>
      <c r="H8" s="155" t="s">
        <v>609</v>
      </c>
      <c r="I8" s="160">
        <v>235</v>
      </c>
      <c r="J8" s="159">
        <v>162.44999999999999</v>
      </c>
      <c r="K8" s="159">
        <v>144.83000000000001</v>
      </c>
      <c r="L8" s="158">
        <v>-38175.75</v>
      </c>
      <c r="M8" s="158">
        <v>34035.050000000003</v>
      </c>
      <c r="N8" s="157">
        <v>-4140.7</v>
      </c>
      <c r="O8" s="156">
        <v>-0.1085</v>
      </c>
      <c r="P8" s="155" t="s">
        <v>619</v>
      </c>
    </row>
    <row r="9" spans="2:16" ht="15.75" customHeight="1">
      <c r="B9" s="155" t="s">
        <v>207</v>
      </c>
      <c r="C9" s="155" t="s">
        <v>620</v>
      </c>
      <c r="D9" s="155" t="s">
        <v>43</v>
      </c>
      <c r="E9" s="155" t="s">
        <v>451</v>
      </c>
      <c r="F9" s="155" t="s">
        <v>607</v>
      </c>
      <c r="G9" s="155" t="s">
        <v>621</v>
      </c>
      <c r="H9" s="155" t="s">
        <v>609</v>
      </c>
      <c r="I9" s="160">
        <v>570</v>
      </c>
      <c r="J9" s="159">
        <v>132.94999999999999</v>
      </c>
      <c r="K9" s="159">
        <v>124.61</v>
      </c>
      <c r="L9" s="158">
        <v>-75781.5</v>
      </c>
      <c r="M9" s="158">
        <v>71027.7</v>
      </c>
      <c r="N9" s="157">
        <v>-4753.8</v>
      </c>
      <c r="O9" s="156">
        <v>-6.2700000000000006E-2</v>
      </c>
      <c r="P9" s="155" t="s">
        <v>622</v>
      </c>
    </row>
    <row r="10" spans="2:16" ht="15.75" customHeight="1">
      <c r="B10" s="155" t="s">
        <v>211</v>
      </c>
      <c r="C10" s="155" t="s">
        <v>623</v>
      </c>
      <c r="D10" s="155" t="s">
        <v>43</v>
      </c>
      <c r="E10" s="155" t="s">
        <v>451</v>
      </c>
      <c r="F10" s="155" t="s">
        <v>624</v>
      </c>
      <c r="G10" s="155" t="s">
        <v>608</v>
      </c>
      <c r="H10" s="155" t="s">
        <v>609</v>
      </c>
      <c r="I10" s="160">
        <v>230</v>
      </c>
      <c r="J10" s="159">
        <v>363.94</v>
      </c>
      <c r="K10" s="159">
        <v>314.7</v>
      </c>
      <c r="L10" s="158">
        <v>-83706.2</v>
      </c>
      <c r="M10" s="158">
        <v>72385.100000000006</v>
      </c>
      <c r="N10" s="157">
        <v>-11321.1</v>
      </c>
      <c r="O10" s="156">
        <v>-0.13519999999999999</v>
      </c>
      <c r="P10" s="155" t="s">
        <v>625</v>
      </c>
    </row>
    <row r="11" spans="2:16" ht="15.75" customHeight="1">
      <c r="B11" s="155" t="s">
        <v>41</v>
      </c>
      <c r="C11" s="155" t="s">
        <v>626</v>
      </c>
      <c r="D11" s="155" t="s">
        <v>43</v>
      </c>
      <c r="E11" s="155" t="s">
        <v>451</v>
      </c>
      <c r="F11" s="155" t="s">
        <v>624</v>
      </c>
      <c r="G11" s="155" t="s">
        <v>627</v>
      </c>
      <c r="H11" s="155" t="s">
        <v>609</v>
      </c>
      <c r="I11" s="160">
        <v>110</v>
      </c>
      <c r="J11" s="159">
        <v>408.82</v>
      </c>
      <c r="K11" s="159">
        <v>370.81</v>
      </c>
      <c r="L11" s="158">
        <v>-44970.2</v>
      </c>
      <c r="M11" s="158">
        <v>40981.65</v>
      </c>
      <c r="N11" s="157">
        <v>-3988.55</v>
      </c>
      <c r="O11" s="156">
        <v>-8.8700000000000001E-2</v>
      </c>
      <c r="P11" s="155" t="s">
        <v>628</v>
      </c>
    </row>
    <row r="12" spans="2:16" ht="15.75" customHeight="1">
      <c r="B12" s="155" t="s">
        <v>223</v>
      </c>
      <c r="C12" s="155" t="s">
        <v>224</v>
      </c>
      <c r="D12" s="155" t="s">
        <v>43</v>
      </c>
      <c r="E12" s="155" t="s">
        <v>451</v>
      </c>
      <c r="F12" s="155" t="s">
        <v>624</v>
      </c>
      <c r="G12" s="155" t="s">
        <v>608</v>
      </c>
      <c r="H12" s="155" t="s">
        <v>609</v>
      </c>
      <c r="I12" s="160">
        <v>800</v>
      </c>
      <c r="J12" s="159">
        <v>33.6</v>
      </c>
      <c r="K12" s="159">
        <v>26.07</v>
      </c>
      <c r="L12" s="158">
        <v>-26880</v>
      </c>
      <c r="M12" s="158">
        <v>20856</v>
      </c>
      <c r="N12" s="157">
        <v>-6024</v>
      </c>
      <c r="O12" s="156">
        <v>-0.22409999999999999</v>
      </c>
      <c r="P12" s="155" t="s">
        <v>629</v>
      </c>
    </row>
    <row r="13" spans="2:16" ht="15.75" customHeight="1">
      <c r="B13" s="155" t="s">
        <v>142</v>
      </c>
      <c r="C13" s="155" t="s">
        <v>630</v>
      </c>
      <c r="D13" s="155" t="s">
        <v>43</v>
      </c>
      <c r="E13" s="155" t="s">
        <v>451</v>
      </c>
      <c r="F13" s="155" t="s">
        <v>624</v>
      </c>
      <c r="G13" s="155" t="s">
        <v>621</v>
      </c>
      <c r="H13" s="155" t="s">
        <v>609</v>
      </c>
      <c r="I13" s="160">
        <v>150</v>
      </c>
      <c r="J13" s="159">
        <v>306.82</v>
      </c>
      <c r="K13" s="159">
        <v>281.04000000000002</v>
      </c>
      <c r="L13" s="158">
        <v>-46023</v>
      </c>
      <c r="M13" s="158">
        <v>42156</v>
      </c>
      <c r="N13" s="157">
        <v>-3867</v>
      </c>
      <c r="O13" s="156">
        <v>-8.4000000000000005E-2</v>
      </c>
      <c r="P13" s="155" t="s">
        <v>631</v>
      </c>
    </row>
    <row r="14" spans="2:16" ht="15.75" customHeight="1">
      <c r="B14" s="149" t="s">
        <v>220</v>
      </c>
      <c r="C14" s="149" t="s">
        <v>221</v>
      </c>
      <c r="D14" s="149" t="s">
        <v>43</v>
      </c>
      <c r="E14" s="149" t="s">
        <v>451</v>
      </c>
      <c r="F14" s="149" t="s">
        <v>624</v>
      </c>
      <c r="G14" s="149" t="s">
        <v>632</v>
      </c>
      <c r="H14" s="149" t="s">
        <v>609</v>
      </c>
      <c r="I14" s="154">
        <v>140</v>
      </c>
      <c r="J14" s="153">
        <v>329.44</v>
      </c>
      <c r="K14" s="153">
        <v>329.81</v>
      </c>
      <c r="L14" s="152">
        <v>-46121.599999999999</v>
      </c>
      <c r="M14" s="152">
        <v>46173.4</v>
      </c>
      <c r="N14" s="151">
        <v>51.8</v>
      </c>
      <c r="O14" s="150">
        <v>1.1000000000000001E-3</v>
      </c>
      <c r="P14" s="149" t="s">
        <v>633</v>
      </c>
    </row>
    <row r="15" spans="2:16" ht="15.75" customHeight="1">
      <c r="B15" s="145" t="s">
        <v>46</v>
      </c>
      <c r="C15" s="145" t="s">
        <v>634</v>
      </c>
      <c r="D15" s="145" t="s">
        <v>43</v>
      </c>
      <c r="E15" s="145" t="s">
        <v>635</v>
      </c>
      <c r="F15" s="145" t="s">
        <v>624</v>
      </c>
      <c r="G15" s="145" t="s">
        <v>636</v>
      </c>
      <c r="H15" s="145" t="s">
        <v>636</v>
      </c>
      <c r="I15" s="148">
        <v>438</v>
      </c>
      <c r="J15" s="147">
        <v>134.38</v>
      </c>
      <c r="K15" s="147">
        <v>147.1</v>
      </c>
      <c r="L15" s="167">
        <v>-58805.24</v>
      </c>
      <c r="M15" s="146"/>
      <c r="N15" s="146"/>
      <c r="O15" s="146"/>
      <c r="P15" s="145" t="s">
        <v>637</v>
      </c>
    </row>
    <row r="16" spans="2:16" ht="15.75" customHeight="1">
      <c r="B16" s="145" t="s">
        <v>62</v>
      </c>
      <c r="C16" s="145" t="s">
        <v>638</v>
      </c>
      <c r="D16" s="145" t="s">
        <v>43</v>
      </c>
      <c r="E16" s="145" t="s">
        <v>635</v>
      </c>
      <c r="F16" s="145" t="s">
        <v>624</v>
      </c>
      <c r="G16" s="145" t="s">
        <v>636</v>
      </c>
      <c r="H16" s="145" t="s">
        <v>636</v>
      </c>
      <c r="I16" s="148">
        <v>210</v>
      </c>
      <c r="J16" s="147">
        <v>307.66000000000003</v>
      </c>
      <c r="K16" s="147">
        <v>316.64999999999998</v>
      </c>
      <c r="L16" s="167">
        <v>-64608.6</v>
      </c>
      <c r="M16" s="146"/>
      <c r="N16" s="146"/>
      <c r="O16" s="146"/>
      <c r="P16" s="145" t="s">
        <v>639</v>
      </c>
    </row>
    <row r="17" spans="2:16" ht="15.75" customHeight="1">
      <c r="B17" s="145" t="s">
        <v>50</v>
      </c>
      <c r="C17" s="145" t="s">
        <v>640</v>
      </c>
      <c r="D17" s="145" t="s">
        <v>43</v>
      </c>
      <c r="E17" s="145" t="s">
        <v>635</v>
      </c>
      <c r="F17" s="145" t="s">
        <v>624</v>
      </c>
      <c r="G17" s="145" t="s">
        <v>636</v>
      </c>
      <c r="H17" s="145" t="s">
        <v>636</v>
      </c>
      <c r="I17" s="148">
        <v>310</v>
      </c>
      <c r="J17" s="147">
        <v>205.31</v>
      </c>
      <c r="K17" s="147">
        <v>221.03</v>
      </c>
      <c r="L17" s="167">
        <v>-63654.17</v>
      </c>
      <c r="M17" s="146"/>
      <c r="N17" s="146"/>
      <c r="O17" s="146"/>
      <c r="P17" s="145" t="s">
        <v>641</v>
      </c>
    </row>
    <row r="18" spans="2:16" ht="15.75" customHeight="1">
      <c r="B18" s="155" t="s">
        <v>66</v>
      </c>
      <c r="C18" s="155" t="s">
        <v>642</v>
      </c>
      <c r="D18" s="155" t="s">
        <v>43</v>
      </c>
      <c r="E18" s="155" t="s">
        <v>455</v>
      </c>
      <c r="F18" s="155" t="s">
        <v>643</v>
      </c>
      <c r="G18" s="155" t="s">
        <v>615</v>
      </c>
      <c r="H18" s="155" t="s">
        <v>609</v>
      </c>
      <c r="I18" s="160">
        <v>120</v>
      </c>
      <c r="J18" s="159">
        <v>651.62</v>
      </c>
      <c r="K18" s="159">
        <v>615</v>
      </c>
      <c r="L18" s="158">
        <v>-78194.399999999994</v>
      </c>
      <c r="M18" s="158">
        <v>73800</v>
      </c>
      <c r="N18" s="157">
        <v>-4394.3999999999996</v>
      </c>
      <c r="O18" s="156">
        <v>-5.62E-2</v>
      </c>
      <c r="P18" s="155" t="s">
        <v>644</v>
      </c>
    </row>
    <row r="19" spans="2:16" ht="15.75" customHeight="1">
      <c r="B19" s="149" t="s">
        <v>269</v>
      </c>
      <c r="C19" s="149" t="s">
        <v>645</v>
      </c>
      <c r="D19" s="149" t="s">
        <v>43</v>
      </c>
      <c r="E19" s="149" t="s">
        <v>455</v>
      </c>
      <c r="F19" s="149" t="s">
        <v>643</v>
      </c>
      <c r="G19" s="149" t="s">
        <v>608</v>
      </c>
      <c r="H19" s="149" t="s">
        <v>609</v>
      </c>
      <c r="I19" s="154">
        <v>610</v>
      </c>
      <c r="J19" s="153">
        <v>116.98</v>
      </c>
      <c r="K19" s="153">
        <v>118.14</v>
      </c>
      <c r="L19" s="152">
        <v>-71357.8</v>
      </c>
      <c r="M19" s="152">
        <v>72065.399999999994</v>
      </c>
      <c r="N19" s="151">
        <v>707.6</v>
      </c>
      <c r="O19" s="150">
        <v>9.9000000000000008E-3</v>
      </c>
      <c r="P19" s="149" t="s">
        <v>646</v>
      </c>
    </row>
    <row r="20" spans="2:16" ht="15.75" customHeight="1">
      <c r="B20" s="161" t="s">
        <v>269</v>
      </c>
      <c r="C20" s="161" t="s">
        <v>647</v>
      </c>
      <c r="D20" s="161" t="s">
        <v>43</v>
      </c>
      <c r="E20" s="161" t="s">
        <v>455</v>
      </c>
      <c r="F20" s="161" t="s">
        <v>608</v>
      </c>
      <c r="G20" s="161" t="s">
        <v>608</v>
      </c>
      <c r="H20" s="161" t="s">
        <v>609</v>
      </c>
      <c r="I20" s="166">
        <v>610</v>
      </c>
      <c r="J20" s="165">
        <v>118.31</v>
      </c>
      <c r="K20" s="165">
        <v>118.14</v>
      </c>
      <c r="L20" s="164">
        <v>-72169.100000000006</v>
      </c>
      <c r="M20" s="164">
        <v>72065.399999999994</v>
      </c>
      <c r="N20" s="163">
        <v>-103.7</v>
      </c>
      <c r="O20" s="162">
        <v>-1.4E-3</v>
      </c>
      <c r="P20" s="161" t="s">
        <v>648</v>
      </c>
    </row>
    <row r="21" spans="2:16" ht="15.75" customHeight="1">
      <c r="B21" s="145" t="s">
        <v>74</v>
      </c>
      <c r="C21" s="145" t="s">
        <v>75</v>
      </c>
      <c r="D21" s="145" t="s">
        <v>43</v>
      </c>
      <c r="E21" s="145" t="s">
        <v>455</v>
      </c>
      <c r="F21" s="145" t="s">
        <v>649</v>
      </c>
      <c r="G21" s="145" t="s">
        <v>636</v>
      </c>
      <c r="H21" s="145" t="s">
        <v>636</v>
      </c>
      <c r="I21" s="148">
        <v>274</v>
      </c>
      <c r="J21" s="147">
        <v>184.04</v>
      </c>
      <c r="K21" s="146"/>
      <c r="L21" s="146"/>
      <c r="M21" s="146"/>
      <c r="N21" s="146"/>
      <c r="O21" s="146"/>
      <c r="P21" s="145" t="s">
        <v>650</v>
      </c>
    </row>
    <row r="22" spans="2:16" ht="15.75" customHeight="1">
      <c r="B22" s="145" t="s">
        <v>78</v>
      </c>
      <c r="C22" s="145" t="s">
        <v>405</v>
      </c>
      <c r="D22" s="145" t="s">
        <v>43</v>
      </c>
      <c r="E22" s="145" t="s">
        <v>455</v>
      </c>
      <c r="F22" s="145" t="s">
        <v>649</v>
      </c>
      <c r="G22" s="145" t="s">
        <v>636</v>
      </c>
      <c r="H22" s="145" t="s">
        <v>636</v>
      </c>
      <c r="I22" s="148">
        <v>161</v>
      </c>
      <c r="J22" s="147">
        <v>155.76</v>
      </c>
      <c r="K22" s="146"/>
      <c r="L22" s="146"/>
      <c r="M22" s="146"/>
      <c r="N22" s="146"/>
      <c r="O22" s="146"/>
      <c r="P22" s="145" t="s">
        <v>651</v>
      </c>
    </row>
    <row r="23" spans="2:16" ht="15.75" customHeight="1">
      <c r="B23" s="155" t="s">
        <v>273</v>
      </c>
      <c r="C23" s="155" t="s">
        <v>652</v>
      </c>
      <c r="D23" s="155" t="s">
        <v>43</v>
      </c>
      <c r="E23" s="155" t="s">
        <v>455</v>
      </c>
      <c r="F23" s="155" t="s">
        <v>649</v>
      </c>
      <c r="G23" s="155" t="s">
        <v>608</v>
      </c>
      <c r="H23" s="155" t="s">
        <v>609</v>
      </c>
      <c r="I23" s="160">
        <v>135</v>
      </c>
      <c r="J23" s="159">
        <v>124.8</v>
      </c>
      <c r="K23" s="159">
        <v>89.92</v>
      </c>
      <c r="L23" s="158">
        <v>-16848</v>
      </c>
      <c r="M23" s="158">
        <v>12139.2</v>
      </c>
      <c r="N23" s="157">
        <v>-4708.8</v>
      </c>
      <c r="O23" s="156">
        <v>-0.27950000000000003</v>
      </c>
      <c r="P23" s="155" t="s">
        <v>653</v>
      </c>
    </row>
    <row r="24" spans="2:16" ht="15.75" customHeight="1">
      <c r="B24" s="145" t="s">
        <v>82</v>
      </c>
      <c r="C24" s="145" t="s">
        <v>654</v>
      </c>
      <c r="D24" s="145" t="s">
        <v>33</v>
      </c>
      <c r="E24" s="145" t="s">
        <v>455</v>
      </c>
      <c r="F24" s="145" t="s">
        <v>649</v>
      </c>
      <c r="G24" s="145" t="s">
        <v>636</v>
      </c>
      <c r="H24" s="145" t="s">
        <v>636</v>
      </c>
      <c r="I24" s="148">
        <v>120</v>
      </c>
      <c r="J24" s="147">
        <v>167.12</v>
      </c>
      <c r="K24" s="146"/>
      <c r="L24" s="146"/>
      <c r="M24" s="146"/>
      <c r="N24" s="146"/>
      <c r="O24" s="146"/>
      <c r="P24" s="145" t="s">
        <v>655</v>
      </c>
    </row>
    <row r="25" spans="2:16" ht="15.75" customHeight="1">
      <c r="B25" s="149" t="s">
        <v>70</v>
      </c>
      <c r="C25" s="149" t="s">
        <v>656</v>
      </c>
      <c r="D25" s="149" t="s">
        <v>33</v>
      </c>
      <c r="E25" s="149" t="s">
        <v>455</v>
      </c>
      <c r="F25" s="149" t="s">
        <v>649</v>
      </c>
      <c r="G25" s="149" t="s">
        <v>615</v>
      </c>
      <c r="H25" s="149" t="s">
        <v>609</v>
      </c>
      <c r="I25" s="154">
        <v>100</v>
      </c>
      <c r="J25" s="153">
        <v>231.91</v>
      </c>
      <c r="K25" s="153">
        <v>232.3</v>
      </c>
      <c r="L25" s="152">
        <v>-23191</v>
      </c>
      <c r="M25" s="152">
        <v>23230</v>
      </c>
      <c r="N25" s="151">
        <v>39</v>
      </c>
      <c r="O25" s="150">
        <v>1.6999999999999999E-3</v>
      </c>
      <c r="P25" s="149" t="s">
        <v>657</v>
      </c>
    </row>
    <row r="26" spans="2:16" ht="15.75" customHeight="1">
      <c r="B26" s="155" t="s">
        <v>86</v>
      </c>
      <c r="C26" s="155" t="s">
        <v>658</v>
      </c>
      <c r="D26" s="155" t="s">
        <v>43</v>
      </c>
      <c r="E26" s="155" t="s">
        <v>455</v>
      </c>
      <c r="F26" s="155" t="s">
        <v>649</v>
      </c>
      <c r="G26" s="155" t="s">
        <v>627</v>
      </c>
      <c r="H26" s="155" t="s">
        <v>609</v>
      </c>
      <c r="I26" s="160">
        <v>150</v>
      </c>
      <c r="J26" s="159">
        <v>126.7</v>
      </c>
      <c r="K26" s="159">
        <v>118.68</v>
      </c>
      <c r="L26" s="158">
        <v>-19004.25</v>
      </c>
      <c r="M26" s="158">
        <v>17802</v>
      </c>
      <c r="N26" s="157">
        <v>-1202.25</v>
      </c>
      <c r="O26" s="156">
        <v>-6.3299999999999995E-2</v>
      </c>
      <c r="P26" s="155" t="s">
        <v>659</v>
      </c>
    </row>
    <row r="27" spans="2:16" ht="15.75" customHeight="1">
      <c r="B27" s="155" t="s">
        <v>106</v>
      </c>
      <c r="C27" s="155" t="s">
        <v>107</v>
      </c>
      <c r="D27" s="155" t="s">
        <v>33</v>
      </c>
      <c r="E27" s="155" t="s">
        <v>459</v>
      </c>
      <c r="F27" s="155" t="s">
        <v>608</v>
      </c>
      <c r="G27" s="155" t="s">
        <v>615</v>
      </c>
      <c r="H27" s="155" t="s">
        <v>609</v>
      </c>
      <c r="I27" s="160">
        <v>4500</v>
      </c>
      <c r="J27" s="159">
        <v>33.31</v>
      </c>
      <c r="K27" s="159">
        <v>30.47</v>
      </c>
      <c r="L27" s="158">
        <v>-149895</v>
      </c>
      <c r="M27" s="158">
        <v>137115</v>
      </c>
      <c r="N27" s="157">
        <v>-12780</v>
      </c>
      <c r="O27" s="156">
        <v>-8.5300000000000001E-2</v>
      </c>
      <c r="P27" s="155" t="s">
        <v>660</v>
      </c>
    </row>
    <row r="28" spans="2:16" ht="15.75" customHeight="1">
      <c r="B28" s="155" t="s">
        <v>102</v>
      </c>
      <c r="C28" s="155" t="s">
        <v>661</v>
      </c>
      <c r="D28" s="155" t="s">
        <v>33</v>
      </c>
      <c r="E28" s="155" t="s">
        <v>459</v>
      </c>
      <c r="F28" s="155" t="s">
        <v>608</v>
      </c>
      <c r="G28" s="155" t="s">
        <v>615</v>
      </c>
      <c r="H28" s="155" t="s">
        <v>609</v>
      </c>
      <c r="I28" s="160">
        <v>2500</v>
      </c>
      <c r="J28" s="159">
        <v>39.01</v>
      </c>
      <c r="K28" s="159">
        <v>36.44</v>
      </c>
      <c r="L28" s="158">
        <v>-97525</v>
      </c>
      <c r="M28" s="158">
        <v>91100</v>
      </c>
      <c r="N28" s="157">
        <v>-6425</v>
      </c>
      <c r="O28" s="156">
        <v>-6.59E-2</v>
      </c>
      <c r="P28" s="155" t="s">
        <v>662</v>
      </c>
    </row>
    <row r="29" spans="2:16" ht="15.75" customHeight="1">
      <c r="B29" s="149" t="s">
        <v>94</v>
      </c>
      <c r="C29" s="149" t="s">
        <v>117</v>
      </c>
      <c r="D29" s="149" t="s">
        <v>43</v>
      </c>
      <c r="E29" s="149" t="s">
        <v>459</v>
      </c>
      <c r="F29" s="149" t="s">
        <v>608</v>
      </c>
      <c r="G29" s="149" t="s">
        <v>615</v>
      </c>
      <c r="H29" s="149" t="s">
        <v>609</v>
      </c>
      <c r="I29" s="154">
        <v>980</v>
      </c>
      <c r="J29" s="153">
        <v>62.99</v>
      </c>
      <c r="K29" s="153">
        <v>71.11</v>
      </c>
      <c r="L29" s="152">
        <v>-61730.2</v>
      </c>
      <c r="M29" s="152">
        <v>69687.8</v>
      </c>
      <c r="N29" s="151">
        <v>7957.6</v>
      </c>
      <c r="O29" s="150">
        <v>0.12889999999999999</v>
      </c>
      <c r="P29" s="149" t="s">
        <v>663</v>
      </c>
    </row>
    <row r="30" spans="2:16" ht="15.75" customHeight="1">
      <c r="B30" s="149" t="s">
        <v>90</v>
      </c>
      <c r="C30" s="149" t="s">
        <v>664</v>
      </c>
      <c r="D30" s="149" t="s">
        <v>43</v>
      </c>
      <c r="E30" s="149" t="s">
        <v>459</v>
      </c>
      <c r="F30" s="149" t="s">
        <v>608</v>
      </c>
      <c r="G30" s="149" t="s">
        <v>615</v>
      </c>
      <c r="H30" s="149" t="s">
        <v>609</v>
      </c>
      <c r="I30" s="154">
        <v>1150</v>
      </c>
      <c r="J30" s="153">
        <v>53.49</v>
      </c>
      <c r="K30" s="153">
        <v>61.5</v>
      </c>
      <c r="L30" s="152">
        <v>-61513.5</v>
      </c>
      <c r="M30" s="152">
        <v>70725</v>
      </c>
      <c r="N30" s="151">
        <v>9211.5</v>
      </c>
      <c r="O30" s="150">
        <v>0.1497</v>
      </c>
      <c r="P30" s="149" t="s">
        <v>665</v>
      </c>
    </row>
    <row r="31" spans="2:16" ht="15.75" customHeight="1">
      <c r="B31" s="145" t="s">
        <v>98</v>
      </c>
      <c r="C31" s="145" t="s">
        <v>666</v>
      </c>
      <c r="D31" s="145" t="s">
        <v>33</v>
      </c>
      <c r="E31" s="145" t="s">
        <v>667</v>
      </c>
      <c r="F31" s="145" t="s">
        <v>608</v>
      </c>
      <c r="G31" s="145" t="s">
        <v>636</v>
      </c>
      <c r="H31" s="145" t="s">
        <v>636</v>
      </c>
      <c r="I31" s="148">
        <v>450</v>
      </c>
      <c r="J31" s="147">
        <v>421.64</v>
      </c>
      <c r="K31" s="147">
        <v>437.13</v>
      </c>
      <c r="L31" s="146"/>
      <c r="M31" s="146"/>
      <c r="N31" s="146"/>
      <c r="O31" s="146"/>
      <c r="P31" s="145" t="s">
        <v>668</v>
      </c>
    </row>
    <row r="32" spans="2:16" ht="15.75" customHeight="1">
      <c r="B32" s="145" t="s">
        <v>54</v>
      </c>
      <c r="C32" s="145" t="s">
        <v>669</v>
      </c>
      <c r="D32" s="145" t="s">
        <v>33</v>
      </c>
      <c r="E32" s="145" t="s">
        <v>451</v>
      </c>
      <c r="F32" s="145" t="s">
        <v>670</v>
      </c>
      <c r="G32" s="145" t="s">
        <v>636</v>
      </c>
      <c r="H32" s="145" t="s">
        <v>636</v>
      </c>
      <c r="I32" s="148">
        <v>60</v>
      </c>
      <c r="J32" s="147">
        <v>57.95</v>
      </c>
      <c r="K32" s="147">
        <v>56.94</v>
      </c>
      <c r="L32" s="146"/>
      <c r="M32" s="146"/>
      <c r="N32" s="146"/>
      <c r="O32" s="146"/>
      <c r="P32" s="145" t="s">
        <v>671</v>
      </c>
    </row>
    <row r="33" spans="2:16" ht="15.75" customHeight="1">
      <c r="B33" s="145" t="s">
        <v>58</v>
      </c>
      <c r="C33" s="145" t="s">
        <v>672</v>
      </c>
      <c r="D33" s="145" t="s">
        <v>43</v>
      </c>
      <c r="E33" s="145" t="s">
        <v>673</v>
      </c>
      <c r="F33" s="145" t="s">
        <v>670</v>
      </c>
      <c r="G33" s="145" t="s">
        <v>636</v>
      </c>
      <c r="H33" s="145" t="s">
        <v>636</v>
      </c>
      <c r="I33" s="148">
        <v>305</v>
      </c>
      <c r="J33" s="147">
        <v>156.51</v>
      </c>
      <c r="K33" s="147">
        <v>154.88999999999999</v>
      </c>
      <c r="L33" s="146"/>
      <c r="M33" s="146"/>
      <c r="N33" s="146"/>
      <c r="O33" s="146"/>
      <c r="P33" s="145" t="s">
        <v>674</v>
      </c>
    </row>
    <row r="34" spans="2:16" ht="15.75" customHeight="1">
      <c r="B34" s="145" t="s">
        <v>134</v>
      </c>
      <c r="C34" s="145" t="s">
        <v>675</v>
      </c>
      <c r="D34" s="145" t="s">
        <v>33</v>
      </c>
      <c r="E34" s="145" t="s">
        <v>463</v>
      </c>
      <c r="F34" s="145" t="s">
        <v>615</v>
      </c>
      <c r="G34" s="145" t="s">
        <v>636</v>
      </c>
      <c r="H34" s="145" t="s">
        <v>636</v>
      </c>
      <c r="I34" s="148">
        <v>173</v>
      </c>
      <c r="J34" s="147">
        <v>675.08</v>
      </c>
      <c r="K34" s="147">
        <v>674.64</v>
      </c>
      <c r="L34" s="146"/>
      <c r="M34" s="146"/>
      <c r="N34" s="146"/>
      <c r="O34" s="146"/>
      <c r="P34" s="145" t="s">
        <v>676</v>
      </c>
    </row>
    <row r="35" spans="2:16" ht="15.75" customHeight="1">
      <c r="B35" s="145" t="s">
        <v>154</v>
      </c>
      <c r="C35" s="145" t="s">
        <v>677</v>
      </c>
      <c r="D35" s="145" t="s">
        <v>33</v>
      </c>
      <c r="E35" s="145" t="s">
        <v>463</v>
      </c>
      <c r="F35" s="145" t="s">
        <v>615</v>
      </c>
      <c r="G35" s="145" t="s">
        <v>636</v>
      </c>
      <c r="H35" s="145" t="s">
        <v>636</v>
      </c>
      <c r="I35" s="148">
        <v>700</v>
      </c>
      <c r="J35" s="147">
        <v>51.25</v>
      </c>
      <c r="K35" s="147">
        <v>51.25</v>
      </c>
      <c r="L35" s="146"/>
      <c r="M35" s="146"/>
      <c r="N35" s="146"/>
      <c r="O35" s="146"/>
      <c r="P35" s="145" t="s">
        <v>678</v>
      </c>
    </row>
    <row r="36" spans="2:16" ht="15.75" customHeight="1">
      <c r="B36" s="145" t="s">
        <v>150</v>
      </c>
      <c r="C36" s="145" t="s">
        <v>679</v>
      </c>
      <c r="D36" s="145" t="s">
        <v>33</v>
      </c>
      <c r="E36" s="145" t="s">
        <v>463</v>
      </c>
      <c r="F36" s="145" t="s">
        <v>615</v>
      </c>
      <c r="G36" s="145" t="s">
        <v>636</v>
      </c>
      <c r="H36" s="145" t="s">
        <v>636</v>
      </c>
      <c r="I36" s="148">
        <v>270</v>
      </c>
      <c r="J36" s="147">
        <v>170.75</v>
      </c>
      <c r="K36" s="147">
        <v>170.75</v>
      </c>
      <c r="L36" s="146"/>
      <c r="M36" s="146"/>
      <c r="N36" s="146"/>
      <c r="O36" s="146"/>
      <c r="P36" s="145" t="s">
        <v>680</v>
      </c>
    </row>
    <row r="37" spans="2:16" ht="15.75" customHeight="1">
      <c r="B37" s="145" t="s">
        <v>146</v>
      </c>
      <c r="C37" s="145" t="s">
        <v>147</v>
      </c>
      <c r="D37" s="145" t="s">
        <v>43</v>
      </c>
      <c r="E37" s="145" t="s">
        <v>463</v>
      </c>
      <c r="F37" s="145" t="s">
        <v>615</v>
      </c>
      <c r="G37" s="145" t="s">
        <v>636</v>
      </c>
      <c r="H37" s="145" t="s">
        <v>636</v>
      </c>
      <c r="I37" s="148">
        <v>100</v>
      </c>
      <c r="J37" s="147">
        <v>766</v>
      </c>
      <c r="K37" s="147">
        <v>766</v>
      </c>
      <c r="L37" s="146"/>
      <c r="M37" s="146"/>
      <c r="N37" s="146"/>
      <c r="O37" s="146"/>
      <c r="P37" s="145" t="s">
        <v>681</v>
      </c>
    </row>
    <row r="38" spans="2:16" ht="15.75" customHeight="1">
      <c r="B38" s="145" t="s">
        <v>142</v>
      </c>
      <c r="C38" s="145" t="s">
        <v>682</v>
      </c>
      <c r="D38" s="145" t="s">
        <v>43</v>
      </c>
      <c r="E38" s="145" t="s">
        <v>463</v>
      </c>
      <c r="F38" s="145" t="s">
        <v>615</v>
      </c>
      <c r="G38" s="145" t="s">
        <v>636</v>
      </c>
      <c r="H38" s="145" t="s">
        <v>636</v>
      </c>
      <c r="I38" s="148">
        <v>110</v>
      </c>
      <c r="J38" s="147">
        <v>307.06</v>
      </c>
      <c r="K38" s="147">
        <v>307.06</v>
      </c>
      <c r="L38" s="146"/>
      <c r="M38" s="146"/>
      <c r="N38" s="146"/>
      <c r="O38" s="146"/>
      <c r="P38" s="145" t="s">
        <v>683</v>
      </c>
    </row>
    <row r="39" spans="2:16" ht="15.75" customHeight="1">
      <c r="B39" s="145" t="s">
        <v>138</v>
      </c>
      <c r="C39" s="145" t="s">
        <v>684</v>
      </c>
      <c r="D39" s="145" t="s">
        <v>33</v>
      </c>
      <c r="E39" s="145" t="s">
        <v>463</v>
      </c>
      <c r="F39" s="145" t="s">
        <v>615</v>
      </c>
      <c r="G39" s="145" t="s">
        <v>636</v>
      </c>
      <c r="H39" s="145" t="s">
        <v>636</v>
      </c>
      <c r="I39" s="148">
        <v>330</v>
      </c>
      <c r="J39" s="147">
        <v>146.9</v>
      </c>
      <c r="K39" s="147">
        <v>146.9</v>
      </c>
      <c r="L39" s="146"/>
      <c r="M39" s="146"/>
      <c r="N39" s="146"/>
      <c r="O39" s="146"/>
      <c r="P39" s="145" t="s">
        <v>685</v>
      </c>
    </row>
    <row r="40" spans="2:16" ht="15.75" customHeight="1">
      <c r="B40" s="145" t="s">
        <v>37</v>
      </c>
      <c r="C40" s="145" t="s">
        <v>686</v>
      </c>
      <c r="D40" s="145" t="s">
        <v>33</v>
      </c>
      <c r="E40" s="145" t="s">
        <v>673</v>
      </c>
      <c r="F40" s="145" t="s">
        <v>607</v>
      </c>
      <c r="G40" s="145" t="s">
        <v>636</v>
      </c>
      <c r="H40" s="145" t="s">
        <v>636</v>
      </c>
      <c r="I40" s="148">
        <v>1200</v>
      </c>
      <c r="J40" s="147">
        <v>45.56</v>
      </c>
      <c r="K40" s="147">
        <v>46.96</v>
      </c>
      <c r="L40" s="146"/>
      <c r="M40" s="146"/>
      <c r="N40" s="146"/>
      <c r="O40" s="146"/>
      <c r="P40" s="145" t="s">
        <v>687</v>
      </c>
    </row>
    <row r="41" spans="2:16" ht="19.5" customHeight="1">
      <c r="B41" s="392" t="s">
        <v>688</v>
      </c>
      <c r="C41" s="392"/>
      <c r="D41" s="392"/>
      <c r="E41" s="392"/>
      <c r="F41" s="392"/>
      <c r="G41" s="392"/>
      <c r="N41" s="144">
        <v>-95737.15</v>
      </c>
      <c r="O41" s="143">
        <v>-6.7354575233005101E-2</v>
      </c>
    </row>
  </sheetData>
  <mergeCells count="2">
    <mergeCell ref="B2:N2"/>
    <mergeCell ref="B41:G41"/>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470C-C829-43F6-A1A0-6E7141964CEC}">
  <sheetPr>
    <tabColor rgb="FFC9A84C"/>
  </sheetPr>
  <dimension ref="B2:K53"/>
  <sheetViews>
    <sheetView showGridLines="0" topLeftCell="E1" zoomScaleNormal="100" workbookViewId="0">
      <selection sqref="A1:XFD1"/>
    </sheetView>
  </sheetViews>
  <sheetFormatPr defaultColWidth="8.7109375" defaultRowHeight="14.45"/>
  <cols>
    <col min="1" max="1" width="8.7109375" style="90"/>
    <col min="2" max="2" width="22" style="90" customWidth="1"/>
    <col min="3" max="3" width="12" style="90" customWidth="1"/>
    <col min="4" max="4" width="22" style="90" customWidth="1"/>
    <col min="5" max="9" width="15" style="90" customWidth="1"/>
    <col min="10" max="11" width="10" style="90" customWidth="1"/>
    <col min="12" max="16384" width="8.7109375" style="90"/>
  </cols>
  <sheetData>
    <row r="2" spans="2:11" ht="27.75" customHeight="1">
      <c r="B2" s="391" t="s">
        <v>689</v>
      </c>
      <c r="C2" s="391"/>
      <c r="D2" s="391"/>
      <c r="E2" s="391"/>
      <c r="F2" s="391"/>
      <c r="G2" s="391"/>
      <c r="H2" s="391"/>
      <c r="I2" s="391"/>
      <c r="J2" s="391"/>
      <c r="K2" s="391"/>
    </row>
    <row r="4" spans="2:11" ht="21.75" customHeight="1">
      <c r="B4" s="432" t="s">
        <v>690</v>
      </c>
      <c r="C4" s="432"/>
      <c r="D4" s="432"/>
      <c r="E4" s="432"/>
      <c r="F4" s="432"/>
      <c r="G4" s="432"/>
      <c r="H4" s="432"/>
      <c r="I4" s="432"/>
      <c r="J4" s="432"/>
      <c r="K4" s="432"/>
    </row>
    <row r="5" spans="2:11" ht="31.5" customHeight="1">
      <c r="B5" s="433" t="s">
        <v>691</v>
      </c>
      <c r="C5" s="433"/>
      <c r="D5" s="434" t="s">
        <v>692</v>
      </c>
      <c r="E5" s="434"/>
      <c r="F5" s="434"/>
      <c r="G5" s="434"/>
      <c r="H5" s="434"/>
      <c r="I5" s="434"/>
      <c r="J5" s="434"/>
      <c r="K5" s="434"/>
    </row>
    <row r="6" spans="2:11" ht="31.5" customHeight="1">
      <c r="B6" s="433" t="s">
        <v>693</v>
      </c>
      <c r="C6" s="433"/>
      <c r="D6" s="434" t="s">
        <v>694</v>
      </c>
      <c r="E6" s="434"/>
      <c r="F6" s="434"/>
      <c r="G6" s="434"/>
      <c r="H6" s="434"/>
      <c r="I6" s="434"/>
      <c r="J6" s="434"/>
      <c r="K6" s="434"/>
    </row>
    <row r="7" spans="2:11" ht="15.75" customHeight="1">
      <c r="B7" s="170" t="s">
        <v>695</v>
      </c>
      <c r="C7" s="170" t="s">
        <v>696</v>
      </c>
      <c r="D7" s="436" t="s">
        <v>697</v>
      </c>
      <c r="E7" s="436"/>
      <c r="F7" s="436"/>
      <c r="G7" s="436"/>
      <c r="H7" s="436" t="s">
        <v>698</v>
      </c>
      <c r="I7" s="436"/>
      <c r="J7" s="436"/>
      <c r="K7" s="436"/>
    </row>
    <row r="8" spans="2:11" ht="18" customHeight="1">
      <c r="B8" s="174" t="s">
        <v>699</v>
      </c>
      <c r="C8" s="173" t="s">
        <v>700</v>
      </c>
      <c r="D8" s="437" t="s">
        <v>701</v>
      </c>
      <c r="E8" s="437"/>
      <c r="F8" s="437"/>
      <c r="G8" s="437"/>
      <c r="H8" s="438" t="s">
        <v>702</v>
      </c>
      <c r="I8" s="438"/>
      <c r="J8" s="438"/>
      <c r="K8" s="438"/>
    </row>
    <row r="9" spans="2:11" ht="18" customHeight="1">
      <c r="B9" s="172" t="s">
        <v>703</v>
      </c>
      <c r="C9" s="171" t="s">
        <v>704</v>
      </c>
      <c r="D9" s="439" t="s">
        <v>705</v>
      </c>
      <c r="E9" s="439"/>
      <c r="F9" s="439"/>
      <c r="G9" s="439"/>
      <c r="H9" s="435" t="s">
        <v>706</v>
      </c>
      <c r="I9" s="435"/>
      <c r="J9" s="435"/>
      <c r="K9" s="435"/>
    </row>
    <row r="10" spans="2:11" ht="18" customHeight="1">
      <c r="B10" s="174" t="s">
        <v>707</v>
      </c>
      <c r="C10" s="173" t="s">
        <v>708</v>
      </c>
      <c r="D10" s="437" t="s">
        <v>709</v>
      </c>
      <c r="E10" s="437"/>
      <c r="F10" s="437"/>
      <c r="G10" s="437"/>
      <c r="H10" s="438" t="s">
        <v>710</v>
      </c>
      <c r="I10" s="438"/>
      <c r="J10" s="438"/>
      <c r="K10" s="438"/>
    </row>
    <row r="11" spans="2:11" ht="18" customHeight="1">
      <c r="B11" s="174" t="s">
        <v>711</v>
      </c>
      <c r="C11" s="173" t="s">
        <v>712</v>
      </c>
      <c r="D11" s="437" t="s">
        <v>713</v>
      </c>
      <c r="E11" s="437"/>
      <c r="F11" s="437"/>
      <c r="G11" s="437"/>
      <c r="H11" s="438" t="s">
        <v>714</v>
      </c>
      <c r="I11" s="438"/>
      <c r="J11" s="438"/>
      <c r="K11" s="438"/>
    </row>
    <row r="12" spans="2:11" ht="18" customHeight="1">
      <c r="B12" s="172" t="s">
        <v>715</v>
      </c>
      <c r="C12" s="171" t="s">
        <v>716</v>
      </c>
      <c r="D12" s="439" t="s">
        <v>717</v>
      </c>
      <c r="E12" s="439"/>
      <c r="F12" s="439"/>
      <c r="G12" s="439"/>
      <c r="H12" s="435" t="s">
        <v>718</v>
      </c>
      <c r="I12" s="435"/>
      <c r="J12" s="435"/>
      <c r="K12" s="435"/>
    </row>
    <row r="13" spans="2:11" ht="36" customHeight="1">
      <c r="B13" s="440" t="s">
        <v>719</v>
      </c>
      <c r="C13" s="440"/>
      <c r="D13" s="441" t="s">
        <v>720</v>
      </c>
      <c r="E13" s="441"/>
      <c r="F13" s="441"/>
      <c r="G13" s="441"/>
      <c r="H13" s="441"/>
      <c r="I13" s="441"/>
      <c r="J13" s="441"/>
      <c r="K13" s="441"/>
    </row>
    <row r="14" spans="2:11" ht="36" customHeight="1">
      <c r="B14" s="440" t="s">
        <v>721</v>
      </c>
      <c r="C14" s="440"/>
      <c r="D14" s="441" t="s">
        <v>722</v>
      </c>
      <c r="E14" s="441"/>
      <c r="F14" s="441"/>
      <c r="G14" s="441"/>
      <c r="H14" s="441"/>
      <c r="I14" s="441"/>
      <c r="J14" s="441"/>
      <c r="K14" s="441"/>
    </row>
    <row r="17" spans="2:11" ht="21.75" customHeight="1">
      <c r="B17" s="442" t="s">
        <v>723</v>
      </c>
      <c r="C17" s="442"/>
      <c r="D17" s="442"/>
      <c r="E17" s="442"/>
      <c r="F17" s="442"/>
      <c r="G17" s="442"/>
      <c r="H17" s="442"/>
      <c r="I17" s="442"/>
      <c r="J17" s="442"/>
      <c r="K17" s="442"/>
    </row>
    <row r="18" spans="2:11" ht="31.5" customHeight="1">
      <c r="B18" s="443" t="s">
        <v>691</v>
      </c>
      <c r="C18" s="443"/>
      <c r="D18" s="444" t="s">
        <v>724</v>
      </c>
      <c r="E18" s="444"/>
      <c r="F18" s="444"/>
      <c r="G18" s="444"/>
      <c r="H18" s="444"/>
      <c r="I18" s="444"/>
      <c r="J18" s="444"/>
      <c r="K18" s="444"/>
    </row>
    <row r="19" spans="2:11" ht="31.5" customHeight="1">
      <c r="B19" s="443" t="s">
        <v>693</v>
      </c>
      <c r="C19" s="443"/>
      <c r="D19" s="444" t="s">
        <v>725</v>
      </c>
      <c r="E19" s="444"/>
      <c r="F19" s="444"/>
      <c r="G19" s="444"/>
      <c r="H19" s="444"/>
      <c r="I19" s="444"/>
      <c r="J19" s="444"/>
      <c r="K19" s="444"/>
    </row>
    <row r="20" spans="2:11" ht="15.75" customHeight="1">
      <c r="B20" s="170" t="s">
        <v>695</v>
      </c>
      <c r="C20" s="170" t="s">
        <v>696</v>
      </c>
      <c r="D20" s="436" t="s">
        <v>697</v>
      </c>
      <c r="E20" s="436"/>
      <c r="F20" s="436"/>
      <c r="G20" s="436"/>
      <c r="H20" s="436" t="s">
        <v>698</v>
      </c>
      <c r="I20" s="436"/>
      <c r="J20" s="436"/>
      <c r="K20" s="436"/>
    </row>
    <row r="21" spans="2:11" ht="18" customHeight="1">
      <c r="B21" s="169" t="s">
        <v>726</v>
      </c>
      <c r="C21" s="168" t="s">
        <v>727</v>
      </c>
      <c r="D21" s="445" t="s">
        <v>728</v>
      </c>
      <c r="E21" s="445"/>
      <c r="F21" s="445"/>
      <c r="G21" s="445"/>
      <c r="H21" s="446" t="s">
        <v>729</v>
      </c>
      <c r="I21" s="446"/>
      <c r="J21" s="446"/>
      <c r="K21" s="446"/>
    </row>
    <row r="22" spans="2:11" ht="18" customHeight="1">
      <c r="B22" s="169" t="s">
        <v>730</v>
      </c>
      <c r="C22" s="168" t="s">
        <v>731</v>
      </c>
      <c r="D22" s="445" t="s">
        <v>732</v>
      </c>
      <c r="E22" s="445"/>
      <c r="F22" s="445"/>
      <c r="G22" s="445"/>
      <c r="H22" s="446" t="s">
        <v>733</v>
      </c>
      <c r="I22" s="446"/>
      <c r="J22" s="446"/>
      <c r="K22" s="446"/>
    </row>
    <row r="23" spans="2:11" ht="18" customHeight="1">
      <c r="B23" s="174" t="s">
        <v>734</v>
      </c>
      <c r="C23" s="173" t="s">
        <v>735</v>
      </c>
      <c r="D23" s="437" t="s">
        <v>736</v>
      </c>
      <c r="E23" s="437"/>
      <c r="F23" s="437"/>
      <c r="G23" s="437"/>
      <c r="H23" s="438" t="s">
        <v>737</v>
      </c>
      <c r="I23" s="438"/>
      <c r="J23" s="438"/>
      <c r="K23" s="438"/>
    </row>
    <row r="24" spans="2:11" ht="18" customHeight="1">
      <c r="B24" s="174" t="s">
        <v>738</v>
      </c>
      <c r="C24" s="173" t="s">
        <v>739</v>
      </c>
      <c r="D24" s="437" t="s">
        <v>740</v>
      </c>
      <c r="E24" s="437"/>
      <c r="F24" s="437"/>
      <c r="G24" s="437"/>
      <c r="H24" s="438" t="s">
        <v>741</v>
      </c>
      <c r="I24" s="438"/>
      <c r="J24" s="438"/>
      <c r="K24" s="438"/>
    </row>
    <row r="25" spans="2:11" ht="18" customHeight="1">
      <c r="B25" s="172" t="s">
        <v>742</v>
      </c>
      <c r="C25" s="171" t="s">
        <v>743</v>
      </c>
      <c r="D25" s="439" t="s">
        <v>744</v>
      </c>
      <c r="E25" s="439"/>
      <c r="F25" s="439"/>
      <c r="G25" s="439"/>
      <c r="H25" s="435" t="s">
        <v>745</v>
      </c>
      <c r="I25" s="435"/>
      <c r="J25" s="435"/>
      <c r="K25" s="435"/>
    </row>
    <row r="26" spans="2:11" ht="36" customHeight="1">
      <c r="B26" s="447" t="s">
        <v>719</v>
      </c>
      <c r="C26" s="447"/>
      <c r="D26" s="450" t="s">
        <v>746</v>
      </c>
      <c r="E26" s="450"/>
      <c r="F26" s="450"/>
      <c r="G26" s="450"/>
      <c r="H26" s="450"/>
      <c r="I26" s="450"/>
      <c r="J26" s="450"/>
      <c r="K26" s="450"/>
    </row>
    <row r="27" spans="2:11" ht="36" customHeight="1">
      <c r="B27" s="447" t="s">
        <v>721</v>
      </c>
      <c r="C27" s="447"/>
      <c r="D27" s="450" t="s">
        <v>747</v>
      </c>
      <c r="E27" s="450"/>
      <c r="F27" s="450"/>
      <c r="G27" s="450"/>
      <c r="H27" s="450"/>
      <c r="I27" s="450"/>
      <c r="J27" s="450"/>
      <c r="K27" s="450"/>
    </row>
    <row r="30" spans="2:11" ht="21.75" customHeight="1">
      <c r="B30" s="451" t="s">
        <v>748</v>
      </c>
      <c r="C30" s="451"/>
      <c r="D30" s="451"/>
      <c r="E30" s="451"/>
      <c r="F30" s="451"/>
      <c r="G30" s="451"/>
      <c r="H30" s="451"/>
      <c r="I30" s="451"/>
      <c r="J30" s="451"/>
      <c r="K30" s="451"/>
    </row>
    <row r="31" spans="2:11" ht="31.5" customHeight="1">
      <c r="B31" s="448" t="s">
        <v>691</v>
      </c>
      <c r="C31" s="448"/>
      <c r="D31" s="449" t="s">
        <v>749</v>
      </c>
      <c r="E31" s="449"/>
      <c r="F31" s="449"/>
      <c r="G31" s="449"/>
      <c r="H31" s="449"/>
      <c r="I31" s="449"/>
      <c r="J31" s="449"/>
      <c r="K31" s="449"/>
    </row>
    <row r="32" spans="2:11" ht="31.5" customHeight="1">
      <c r="B32" s="448" t="s">
        <v>693</v>
      </c>
      <c r="C32" s="448"/>
      <c r="D32" s="449" t="s">
        <v>750</v>
      </c>
      <c r="E32" s="449"/>
      <c r="F32" s="449"/>
      <c r="G32" s="449"/>
      <c r="H32" s="449"/>
      <c r="I32" s="449"/>
      <c r="J32" s="449"/>
      <c r="K32" s="449"/>
    </row>
    <row r="33" spans="2:11" ht="15.75" customHeight="1">
      <c r="B33" s="170" t="s">
        <v>695</v>
      </c>
      <c r="C33" s="170" t="s">
        <v>696</v>
      </c>
      <c r="D33" s="436" t="s">
        <v>697</v>
      </c>
      <c r="E33" s="436"/>
      <c r="F33" s="436"/>
      <c r="G33" s="436"/>
      <c r="H33" s="436" t="s">
        <v>698</v>
      </c>
      <c r="I33" s="436"/>
      <c r="J33" s="436"/>
      <c r="K33" s="436"/>
    </row>
    <row r="34" spans="2:11" ht="18" customHeight="1">
      <c r="B34" s="174" t="s">
        <v>751</v>
      </c>
      <c r="C34" s="173" t="s">
        <v>752</v>
      </c>
      <c r="D34" s="437" t="s">
        <v>753</v>
      </c>
      <c r="E34" s="437"/>
      <c r="F34" s="437"/>
      <c r="G34" s="437"/>
      <c r="H34" s="438" t="s">
        <v>754</v>
      </c>
      <c r="I34" s="438"/>
      <c r="J34" s="438"/>
      <c r="K34" s="438"/>
    </row>
    <row r="35" spans="2:11" ht="18" customHeight="1">
      <c r="B35" s="174" t="s">
        <v>755</v>
      </c>
      <c r="C35" s="173" t="s">
        <v>756</v>
      </c>
      <c r="D35" s="437" t="s">
        <v>757</v>
      </c>
      <c r="E35" s="437"/>
      <c r="F35" s="437"/>
      <c r="G35" s="437"/>
      <c r="H35" s="438" t="s">
        <v>758</v>
      </c>
      <c r="I35" s="438"/>
      <c r="J35" s="438"/>
      <c r="K35" s="438"/>
    </row>
    <row r="36" spans="2:11" ht="18" customHeight="1">
      <c r="B36" s="172" t="s">
        <v>759</v>
      </c>
      <c r="C36" s="171" t="s">
        <v>760</v>
      </c>
      <c r="D36" s="439" t="s">
        <v>761</v>
      </c>
      <c r="E36" s="439"/>
      <c r="F36" s="439"/>
      <c r="G36" s="439"/>
      <c r="H36" s="435" t="s">
        <v>762</v>
      </c>
      <c r="I36" s="435"/>
      <c r="J36" s="435"/>
      <c r="K36" s="435"/>
    </row>
    <row r="37" spans="2:11" ht="18" customHeight="1">
      <c r="B37" s="172" t="s">
        <v>763</v>
      </c>
      <c r="C37" s="171" t="s">
        <v>764</v>
      </c>
      <c r="D37" s="439" t="s">
        <v>765</v>
      </c>
      <c r="E37" s="439"/>
      <c r="F37" s="439"/>
      <c r="G37" s="439"/>
      <c r="H37" s="435" t="s">
        <v>766</v>
      </c>
      <c r="I37" s="435"/>
      <c r="J37" s="435"/>
      <c r="K37" s="435"/>
    </row>
    <row r="38" spans="2:11" ht="18" customHeight="1">
      <c r="B38" s="169" t="s">
        <v>767</v>
      </c>
      <c r="C38" s="168" t="s">
        <v>768</v>
      </c>
      <c r="D38" s="445" t="s">
        <v>769</v>
      </c>
      <c r="E38" s="445"/>
      <c r="F38" s="445"/>
      <c r="G38" s="445"/>
      <c r="H38" s="446" t="s">
        <v>770</v>
      </c>
      <c r="I38" s="446"/>
      <c r="J38" s="446"/>
      <c r="K38" s="446"/>
    </row>
    <row r="39" spans="2:11" ht="36" customHeight="1">
      <c r="B39" s="453" t="s">
        <v>719</v>
      </c>
      <c r="C39" s="453"/>
      <c r="D39" s="452" t="s">
        <v>771</v>
      </c>
      <c r="E39" s="452"/>
      <c r="F39" s="452"/>
      <c r="G39" s="452"/>
      <c r="H39" s="452"/>
      <c r="I39" s="452"/>
      <c r="J39" s="452"/>
      <c r="K39" s="452"/>
    </row>
    <row r="40" spans="2:11" ht="36" customHeight="1">
      <c r="B40" s="453" t="s">
        <v>721</v>
      </c>
      <c r="C40" s="453"/>
      <c r="D40" s="452" t="s">
        <v>772</v>
      </c>
      <c r="E40" s="452"/>
      <c r="F40" s="452"/>
      <c r="G40" s="452"/>
      <c r="H40" s="452"/>
      <c r="I40" s="452"/>
      <c r="J40" s="452"/>
      <c r="K40" s="452"/>
    </row>
    <row r="43" spans="2:11" ht="21.75" customHeight="1">
      <c r="B43" s="454" t="s">
        <v>773</v>
      </c>
      <c r="C43" s="454"/>
      <c r="D43" s="454"/>
      <c r="E43" s="454"/>
      <c r="F43" s="454"/>
      <c r="G43" s="454"/>
      <c r="H43" s="454"/>
      <c r="I43" s="454"/>
      <c r="J43" s="454"/>
      <c r="K43" s="454"/>
    </row>
    <row r="44" spans="2:11" ht="31.5" customHeight="1">
      <c r="B44" s="455" t="s">
        <v>691</v>
      </c>
      <c r="C44" s="455"/>
      <c r="D44" s="456" t="s">
        <v>774</v>
      </c>
      <c r="E44" s="456"/>
      <c r="F44" s="456"/>
      <c r="G44" s="456"/>
      <c r="H44" s="456"/>
      <c r="I44" s="456"/>
      <c r="J44" s="456"/>
      <c r="K44" s="456"/>
    </row>
    <row r="45" spans="2:11" ht="31.5" customHeight="1">
      <c r="B45" s="455" t="s">
        <v>693</v>
      </c>
      <c r="C45" s="455"/>
      <c r="D45" s="456" t="s">
        <v>775</v>
      </c>
      <c r="E45" s="456"/>
      <c r="F45" s="456"/>
      <c r="G45" s="456"/>
      <c r="H45" s="456"/>
      <c r="I45" s="456"/>
      <c r="J45" s="456"/>
      <c r="K45" s="456"/>
    </row>
    <row r="46" spans="2:11" ht="15.75" customHeight="1">
      <c r="B46" s="170" t="s">
        <v>695</v>
      </c>
      <c r="C46" s="170" t="s">
        <v>696</v>
      </c>
      <c r="D46" s="436" t="s">
        <v>697</v>
      </c>
      <c r="E46" s="436"/>
      <c r="F46" s="436"/>
      <c r="G46" s="436"/>
      <c r="H46" s="436" t="s">
        <v>698</v>
      </c>
      <c r="I46" s="436"/>
      <c r="J46" s="436"/>
      <c r="K46" s="436"/>
    </row>
    <row r="47" spans="2:11" ht="18" customHeight="1">
      <c r="B47" s="169" t="s">
        <v>776</v>
      </c>
      <c r="C47" s="168" t="s">
        <v>777</v>
      </c>
      <c r="D47" s="445" t="s">
        <v>778</v>
      </c>
      <c r="E47" s="445"/>
      <c r="F47" s="445"/>
      <c r="G47" s="445"/>
      <c r="H47" s="446" t="s">
        <v>779</v>
      </c>
      <c r="I47" s="446"/>
      <c r="J47" s="446"/>
      <c r="K47" s="446"/>
    </row>
    <row r="48" spans="2:11" ht="18" customHeight="1">
      <c r="B48" s="169" t="s">
        <v>780</v>
      </c>
      <c r="C48" s="168" t="s">
        <v>781</v>
      </c>
      <c r="D48" s="445" t="s">
        <v>782</v>
      </c>
      <c r="E48" s="445"/>
      <c r="F48" s="445"/>
      <c r="G48" s="445"/>
      <c r="H48" s="446" t="s">
        <v>779</v>
      </c>
      <c r="I48" s="446"/>
      <c r="J48" s="446"/>
      <c r="K48" s="446"/>
    </row>
    <row r="49" spans="2:11" ht="18" customHeight="1">
      <c r="B49" s="169" t="s">
        <v>783</v>
      </c>
      <c r="C49" s="168" t="s">
        <v>784</v>
      </c>
      <c r="D49" s="445" t="s">
        <v>785</v>
      </c>
      <c r="E49" s="445"/>
      <c r="F49" s="445"/>
      <c r="G49" s="445"/>
      <c r="H49" s="446" t="s">
        <v>779</v>
      </c>
      <c r="I49" s="446"/>
      <c r="J49" s="446"/>
      <c r="K49" s="446"/>
    </row>
    <row r="50" spans="2:11" ht="18" customHeight="1">
      <c r="B50" s="169" t="s">
        <v>786</v>
      </c>
      <c r="C50" s="168" t="s">
        <v>787</v>
      </c>
      <c r="D50" s="445" t="s">
        <v>788</v>
      </c>
      <c r="E50" s="445"/>
      <c r="F50" s="445"/>
      <c r="G50" s="445"/>
      <c r="H50" s="446" t="s">
        <v>779</v>
      </c>
      <c r="I50" s="446"/>
      <c r="J50" s="446"/>
      <c r="K50" s="446"/>
    </row>
    <row r="51" spans="2:11" ht="18" customHeight="1">
      <c r="B51" s="169" t="s">
        <v>789</v>
      </c>
      <c r="C51" s="168" t="s">
        <v>790</v>
      </c>
      <c r="D51" s="445" t="s">
        <v>791</v>
      </c>
      <c r="E51" s="445"/>
      <c r="F51" s="445"/>
      <c r="G51" s="445"/>
      <c r="H51" s="446" t="s">
        <v>779</v>
      </c>
      <c r="I51" s="446"/>
      <c r="J51" s="446"/>
      <c r="K51" s="446"/>
    </row>
    <row r="52" spans="2:11" ht="36" customHeight="1">
      <c r="B52" s="457" t="s">
        <v>719</v>
      </c>
      <c r="C52" s="457"/>
      <c r="D52" s="458" t="s">
        <v>792</v>
      </c>
      <c r="E52" s="458"/>
      <c r="F52" s="458"/>
      <c r="G52" s="458"/>
      <c r="H52" s="458"/>
      <c r="I52" s="458"/>
      <c r="J52" s="458"/>
      <c r="K52" s="458"/>
    </row>
    <row r="53" spans="2:11" ht="36" customHeight="1">
      <c r="B53" s="457" t="s">
        <v>721</v>
      </c>
      <c r="C53" s="457"/>
      <c r="D53" s="458" t="s">
        <v>793</v>
      </c>
      <c r="E53" s="458"/>
      <c r="F53" s="458"/>
      <c r="G53" s="458"/>
      <c r="H53" s="458"/>
      <c r="I53" s="458"/>
      <c r="J53" s="458"/>
      <c r="K53" s="458"/>
    </row>
  </sheetData>
  <mergeCells count="85">
    <mergeCell ref="B53:C53"/>
    <mergeCell ref="D53:K53"/>
    <mergeCell ref="D49:G49"/>
    <mergeCell ref="H49:K49"/>
    <mergeCell ref="D50:G50"/>
    <mergeCell ref="H50:K50"/>
    <mergeCell ref="D51:G51"/>
    <mergeCell ref="H51:K51"/>
    <mergeCell ref="D47:G47"/>
    <mergeCell ref="H47:K47"/>
    <mergeCell ref="D48:G48"/>
    <mergeCell ref="H48:K48"/>
    <mergeCell ref="B52:C52"/>
    <mergeCell ref="D52:K52"/>
    <mergeCell ref="B39:C39"/>
    <mergeCell ref="D39:K39"/>
    <mergeCell ref="B40:C40"/>
    <mergeCell ref="D46:G46"/>
    <mergeCell ref="H46:K46"/>
    <mergeCell ref="B43:K43"/>
    <mergeCell ref="B44:C44"/>
    <mergeCell ref="D44:K44"/>
    <mergeCell ref="B45:C45"/>
    <mergeCell ref="D45:K45"/>
    <mergeCell ref="D34:G34"/>
    <mergeCell ref="H34:K34"/>
    <mergeCell ref="D40:K40"/>
    <mergeCell ref="D35:G35"/>
    <mergeCell ref="H35:K35"/>
    <mergeCell ref="D36:G36"/>
    <mergeCell ref="H36:K36"/>
    <mergeCell ref="D37:G37"/>
    <mergeCell ref="H37:K37"/>
    <mergeCell ref="D38:G38"/>
    <mergeCell ref="H38:K38"/>
    <mergeCell ref="B26:C26"/>
    <mergeCell ref="B32:C32"/>
    <mergeCell ref="D32:K32"/>
    <mergeCell ref="D33:G33"/>
    <mergeCell ref="H33:K33"/>
    <mergeCell ref="B27:C27"/>
    <mergeCell ref="D27:K27"/>
    <mergeCell ref="B30:K30"/>
    <mergeCell ref="B31:C31"/>
    <mergeCell ref="D31:K31"/>
    <mergeCell ref="D26:K26"/>
    <mergeCell ref="D24:G24"/>
    <mergeCell ref="H24:K24"/>
    <mergeCell ref="D25:G25"/>
    <mergeCell ref="H25:K25"/>
    <mergeCell ref="B18:C18"/>
    <mergeCell ref="D18:K18"/>
    <mergeCell ref="B19:C19"/>
    <mergeCell ref="D19:K19"/>
    <mergeCell ref="D20:G20"/>
    <mergeCell ref="H20:K20"/>
    <mergeCell ref="D21:G21"/>
    <mergeCell ref="H21:K21"/>
    <mergeCell ref="D22:G22"/>
    <mergeCell ref="H22:K22"/>
    <mergeCell ref="D23:G23"/>
    <mergeCell ref="H23:K23"/>
    <mergeCell ref="B13:C13"/>
    <mergeCell ref="D13:K13"/>
    <mergeCell ref="B14:C14"/>
    <mergeCell ref="D14:K14"/>
    <mergeCell ref="B17:K17"/>
    <mergeCell ref="H12:K12"/>
    <mergeCell ref="D7:G7"/>
    <mergeCell ref="H7:K7"/>
    <mergeCell ref="D8:G8"/>
    <mergeCell ref="H8:K8"/>
    <mergeCell ref="D9:G9"/>
    <mergeCell ref="H9:K9"/>
    <mergeCell ref="D10:G10"/>
    <mergeCell ref="H10:K10"/>
    <mergeCell ref="D11:G11"/>
    <mergeCell ref="H11:K11"/>
    <mergeCell ref="D12:G12"/>
    <mergeCell ref="B2:K2"/>
    <mergeCell ref="B4:K4"/>
    <mergeCell ref="B5:C5"/>
    <mergeCell ref="D5:K5"/>
    <mergeCell ref="B6:C6"/>
    <mergeCell ref="D6:K6"/>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46890-507D-41EE-A207-2FA8C6F92D07}">
  <sheetPr>
    <tabColor rgb="FF4A235A"/>
  </sheetPr>
  <dimension ref="B2:F38"/>
  <sheetViews>
    <sheetView showGridLines="0" zoomScaleNormal="100" workbookViewId="0">
      <selection activeCell="B12" sqref="B12"/>
    </sheetView>
  </sheetViews>
  <sheetFormatPr defaultColWidth="8.7109375" defaultRowHeight="14.45"/>
  <cols>
    <col min="1" max="1" width="8.7109375" style="90"/>
    <col min="2" max="2" width="18.7109375" style="90" bestFit="1" customWidth="1"/>
    <col min="3" max="3" width="11.42578125" style="90" bestFit="1" customWidth="1"/>
    <col min="4" max="4" width="14.85546875" style="90" bestFit="1" customWidth="1"/>
    <col min="5" max="5" width="33.140625" style="90" bestFit="1" customWidth="1"/>
    <col min="6" max="6" width="30.7109375" style="90" bestFit="1" customWidth="1"/>
    <col min="7" max="16384" width="8.7109375" style="90"/>
  </cols>
  <sheetData>
    <row r="2" spans="2:6" ht="27.75" customHeight="1">
      <c r="B2" s="391" t="s">
        <v>794</v>
      </c>
      <c r="C2" s="391"/>
      <c r="D2" s="391"/>
      <c r="E2" s="391"/>
      <c r="F2" s="391"/>
    </row>
    <row r="4" spans="2:6" ht="15" customHeight="1">
      <c r="B4" s="392" t="s">
        <v>795</v>
      </c>
      <c r="C4" s="392"/>
      <c r="D4" s="392"/>
      <c r="E4" s="392"/>
      <c r="F4" s="392"/>
    </row>
    <row r="5" spans="2:6" ht="18" customHeight="1">
      <c r="B5" s="170" t="s">
        <v>796</v>
      </c>
      <c r="C5" s="198" t="s">
        <v>357</v>
      </c>
      <c r="D5" s="170" t="s">
        <v>797</v>
      </c>
      <c r="E5" s="170" t="s">
        <v>798</v>
      </c>
      <c r="F5" s="170" t="s">
        <v>799</v>
      </c>
    </row>
    <row r="6" spans="2:6" ht="18" customHeight="1">
      <c r="B6" s="175" t="s">
        <v>427</v>
      </c>
      <c r="C6" s="191" t="s">
        <v>800</v>
      </c>
      <c r="D6" s="175" t="s">
        <v>801</v>
      </c>
      <c r="E6" s="190" t="s">
        <v>802</v>
      </c>
      <c r="F6" s="175" t="s">
        <v>803</v>
      </c>
    </row>
    <row r="7" spans="2:6" ht="18" customHeight="1">
      <c r="B7" s="179" t="s">
        <v>433</v>
      </c>
      <c r="C7" s="193" t="s">
        <v>804</v>
      </c>
      <c r="D7" s="179" t="s">
        <v>805</v>
      </c>
      <c r="E7" s="195" t="s">
        <v>806</v>
      </c>
      <c r="F7" s="179" t="s">
        <v>807</v>
      </c>
    </row>
    <row r="8" spans="2:6" ht="18" customHeight="1">
      <c r="B8" s="175" t="s">
        <v>435</v>
      </c>
      <c r="C8" s="191" t="s">
        <v>808</v>
      </c>
      <c r="D8" s="175" t="s">
        <v>809</v>
      </c>
      <c r="E8" s="196" t="s">
        <v>810</v>
      </c>
      <c r="F8" s="175" t="s">
        <v>811</v>
      </c>
    </row>
    <row r="9" spans="2:6" ht="18" customHeight="1">
      <c r="B9" s="179" t="s">
        <v>437</v>
      </c>
      <c r="C9" s="193" t="s">
        <v>812</v>
      </c>
      <c r="D9" s="179" t="s">
        <v>813</v>
      </c>
      <c r="E9" s="197" t="s">
        <v>814</v>
      </c>
      <c r="F9" s="179" t="s">
        <v>815</v>
      </c>
    </row>
    <row r="10" spans="2:6" ht="18" customHeight="1">
      <c r="B10" s="175" t="s">
        <v>816</v>
      </c>
      <c r="C10" s="389">
        <v>-2.0799999999999999E-2</v>
      </c>
      <c r="D10" s="175" t="s">
        <v>817</v>
      </c>
      <c r="E10" s="196" t="s">
        <v>818</v>
      </c>
      <c r="F10" s="175" t="s">
        <v>819</v>
      </c>
    </row>
    <row r="11" spans="2:6" ht="18" customHeight="1">
      <c r="B11" s="179" t="s">
        <v>820</v>
      </c>
      <c r="C11" s="193" t="s">
        <v>821</v>
      </c>
      <c r="D11" s="179" t="s">
        <v>822</v>
      </c>
      <c r="E11" s="195" t="s">
        <v>823</v>
      </c>
      <c r="F11" s="179" t="s">
        <v>824</v>
      </c>
    </row>
    <row r="12" spans="2:6" ht="18" customHeight="1">
      <c r="B12" s="175" t="s">
        <v>825</v>
      </c>
      <c r="C12" s="191" t="s">
        <v>826</v>
      </c>
      <c r="D12" s="175" t="s">
        <v>827</v>
      </c>
      <c r="E12" s="194" t="s">
        <v>828</v>
      </c>
      <c r="F12" s="175" t="s">
        <v>829</v>
      </c>
    </row>
    <row r="13" spans="2:6" ht="18" customHeight="1">
      <c r="B13" s="179" t="s">
        <v>830</v>
      </c>
      <c r="C13" s="193" t="s">
        <v>831</v>
      </c>
      <c r="D13" s="179" t="s">
        <v>827</v>
      </c>
      <c r="E13" s="192" t="s">
        <v>832</v>
      </c>
      <c r="F13" s="179" t="s">
        <v>833</v>
      </c>
    </row>
    <row r="14" spans="2:6" ht="18" customHeight="1">
      <c r="B14" s="175" t="s">
        <v>834</v>
      </c>
      <c r="C14" s="191" t="s">
        <v>835</v>
      </c>
      <c r="D14" s="175" t="s">
        <v>827</v>
      </c>
      <c r="E14" s="190" t="s">
        <v>836</v>
      </c>
      <c r="F14" s="175" t="s">
        <v>837</v>
      </c>
    </row>
    <row r="19" spans="2:6" ht="15" customHeight="1">
      <c r="B19" s="392" t="s">
        <v>838</v>
      </c>
      <c r="C19" s="392"/>
      <c r="D19" s="392"/>
      <c r="E19" s="392"/>
      <c r="F19" s="392"/>
    </row>
    <row r="20" spans="2:6" ht="15" customHeight="1">
      <c r="B20" s="119" t="s">
        <v>500</v>
      </c>
      <c r="C20" s="119" t="s">
        <v>839</v>
      </c>
      <c r="D20" s="119" t="s">
        <v>840</v>
      </c>
      <c r="E20" s="119" t="s">
        <v>841</v>
      </c>
      <c r="F20" s="119" t="s">
        <v>598</v>
      </c>
    </row>
    <row r="21" spans="2:6" ht="15.75" customHeight="1">
      <c r="B21" s="187" t="s">
        <v>842</v>
      </c>
      <c r="C21" s="189">
        <v>202042.55</v>
      </c>
      <c r="D21" s="188">
        <v>0.20200000000000001</v>
      </c>
      <c r="E21" s="188">
        <v>0.25</v>
      </c>
      <c r="F21" s="187" t="s">
        <v>843</v>
      </c>
    </row>
    <row r="22" spans="2:6" ht="15.75" customHeight="1">
      <c r="B22" s="187" t="s">
        <v>31</v>
      </c>
      <c r="C22" s="189">
        <v>78330</v>
      </c>
      <c r="D22" s="188">
        <v>7.8299999999999995E-2</v>
      </c>
      <c r="E22" s="188">
        <v>0.25</v>
      </c>
      <c r="F22" s="187" t="s">
        <v>843</v>
      </c>
    </row>
    <row r="23" spans="2:6" ht="15.75" customHeight="1">
      <c r="B23" s="186" t="s">
        <v>211</v>
      </c>
      <c r="C23" s="185">
        <v>83706.2</v>
      </c>
      <c r="D23" s="184">
        <v>8.3699999999999997E-2</v>
      </c>
      <c r="E23" s="184">
        <v>0.09</v>
      </c>
      <c r="F23" s="183" t="s">
        <v>844</v>
      </c>
    </row>
    <row r="24" spans="2:6" ht="15.75" customHeight="1">
      <c r="B24" s="187" t="s">
        <v>106</v>
      </c>
      <c r="C24" s="189">
        <v>149895</v>
      </c>
      <c r="D24" s="188">
        <v>0.14990000000000001</v>
      </c>
      <c r="E24" s="188">
        <v>0.25</v>
      </c>
      <c r="F24" s="187" t="s">
        <v>843</v>
      </c>
    </row>
    <row r="25" spans="2:6" ht="15.75" customHeight="1">
      <c r="B25" s="187" t="s">
        <v>845</v>
      </c>
      <c r="C25" s="189">
        <v>189250</v>
      </c>
      <c r="D25" s="188">
        <v>0.1893</v>
      </c>
      <c r="E25" s="188">
        <v>0.25</v>
      </c>
      <c r="F25" s="187" t="s">
        <v>843</v>
      </c>
    </row>
    <row r="26" spans="2:6" ht="15.75" customHeight="1">
      <c r="B26" s="187" t="s">
        <v>846</v>
      </c>
      <c r="C26" s="189">
        <v>64325</v>
      </c>
      <c r="D26" s="188">
        <v>6.4299999999999996E-2</v>
      </c>
      <c r="E26" s="188">
        <v>0.09</v>
      </c>
      <c r="F26" s="187" t="s">
        <v>843</v>
      </c>
    </row>
    <row r="27" spans="2:6" ht="15.75" customHeight="1">
      <c r="B27" s="187" t="s">
        <v>847</v>
      </c>
      <c r="C27" s="189">
        <v>58805.24</v>
      </c>
      <c r="D27" s="188">
        <v>5.8799999999999998E-2</v>
      </c>
      <c r="E27" s="188">
        <v>0.09</v>
      </c>
      <c r="F27" s="187" t="s">
        <v>843</v>
      </c>
    </row>
    <row r="28" spans="2:6" ht="15.75" customHeight="1">
      <c r="B28" s="187" t="s">
        <v>848</v>
      </c>
      <c r="C28" s="189">
        <v>44970.2</v>
      </c>
      <c r="D28" s="188">
        <v>4.4999999999999998E-2</v>
      </c>
      <c r="E28" s="188">
        <v>0.09</v>
      </c>
      <c r="F28" s="187" t="s">
        <v>843</v>
      </c>
    </row>
    <row r="29" spans="2:6" ht="15.75" customHeight="1">
      <c r="B29" s="186" t="s">
        <v>223</v>
      </c>
      <c r="C29" s="185">
        <v>26880</v>
      </c>
      <c r="D29" s="184">
        <v>2.69E-2</v>
      </c>
      <c r="E29" s="184">
        <v>0.03</v>
      </c>
      <c r="F29" s="183" t="s">
        <v>849</v>
      </c>
    </row>
    <row r="33" spans="2:6" ht="15" customHeight="1">
      <c r="B33" s="392" t="s">
        <v>850</v>
      </c>
      <c r="C33" s="392"/>
      <c r="D33" s="392"/>
      <c r="E33" s="392"/>
      <c r="F33" s="392"/>
    </row>
    <row r="34" spans="2:6" ht="15" customHeight="1">
      <c r="B34" s="119" t="s">
        <v>502</v>
      </c>
      <c r="C34" s="119" t="s">
        <v>851</v>
      </c>
      <c r="D34" s="119" t="s">
        <v>852</v>
      </c>
      <c r="E34" s="119" t="s">
        <v>853</v>
      </c>
      <c r="F34" s="119" t="s">
        <v>854</v>
      </c>
    </row>
    <row r="35" spans="2:6" ht="15.75" customHeight="1">
      <c r="B35" s="179" t="s">
        <v>507</v>
      </c>
      <c r="C35" s="182">
        <v>45</v>
      </c>
      <c r="D35" s="181">
        <v>-1242875</v>
      </c>
      <c r="E35" s="180">
        <v>0.5625</v>
      </c>
      <c r="F35" s="179" t="s">
        <v>855</v>
      </c>
    </row>
    <row r="36" spans="2:6" ht="15.75" customHeight="1">
      <c r="B36" s="175" t="s">
        <v>538</v>
      </c>
      <c r="C36" s="178">
        <v>20</v>
      </c>
      <c r="D36" s="177">
        <v>1279245</v>
      </c>
      <c r="E36" s="176">
        <v>0.25</v>
      </c>
      <c r="F36" s="175" t="s">
        <v>856</v>
      </c>
    </row>
    <row r="37" spans="2:6" ht="15.75" customHeight="1">
      <c r="B37" s="179" t="s">
        <v>533</v>
      </c>
      <c r="C37" s="182">
        <v>3</v>
      </c>
      <c r="D37" s="181">
        <v>147800</v>
      </c>
      <c r="E37" s="180">
        <v>3.7499999999999999E-2</v>
      </c>
      <c r="F37" s="179" t="s">
        <v>857</v>
      </c>
    </row>
    <row r="38" spans="2:6" ht="15.75" customHeight="1">
      <c r="B38" s="175" t="s">
        <v>528</v>
      </c>
      <c r="C38" s="178">
        <v>12</v>
      </c>
      <c r="D38" s="177">
        <v>2044</v>
      </c>
      <c r="E38" s="176">
        <v>0.15</v>
      </c>
      <c r="F38" s="175" t="s">
        <v>858</v>
      </c>
    </row>
  </sheetData>
  <mergeCells count="4">
    <mergeCell ref="B2:F2"/>
    <mergeCell ref="B4:F4"/>
    <mergeCell ref="B19:F19"/>
    <mergeCell ref="B33:F33"/>
  </mergeCells>
  <pageMargins left="0.75" right="0.75" top="1" bottom="1" header="0.511811023622047" footer="0.511811023622047"/>
  <pageSetup paperSize="9" orientation="portrait" horizontalDpi="300" verticalDpi="300"/>
  <ignoredErrors>
    <ignoredError sqref="C6:C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0229-0D7B-4165-932D-8C54A57DD30D}">
  <sheetPr>
    <tabColor rgb="FF777777"/>
  </sheetPr>
  <dimension ref="A1:F34"/>
  <sheetViews>
    <sheetView showGridLines="0" topLeftCell="A20" zoomScaleNormal="100" workbookViewId="0">
      <selection sqref="A1:P1"/>
    </sheetView>
  </sheetViews>
  <sheetFormatPr defaultColWidth="8.7109375" defaultRowHeight="14.45"/>
  <cols>
    <col min="1" max="1" width="30" style="90" customWidth="1"/>
    <col min="2" max="3" width="15" style="90" customWidth="1"/>
    <col min="4" max="5" width="20" style="90" customWidth="1"/>
    <col min="6" max="6" width="10" style="90" customWidth="1"/>
    <col min="7" max="16384" width="8.7109375" style="90"/>
  </cols>
  <sheetData>
    <row r="1" spans="1:6" ht="27.75" customHeight="1">
      <c r="A1" s="391" t="s">
        <v>859</v>
      </c>
      <c r="B1" s="391"/>
      <c r="C1" s="391"/>
      <c r="D1" s="391"/>
      <c r="E1" s="391"/>
      <c r="F1" s="391"/>
    </row>
    <row r="3" spans="1:6" ht="18" customHeight="1">
      <c r="A3" s="392" t="s">
        <v>860</v>
      </c>
      <c r="B3" s="392"/>
      <c r="C3" s="392"/>
      <c r="D3" s="392"/>
      <c r="E3" s="392"/>
      <c r="F3" s="392"/>
    </row>
    <row r="4" spans="1:6" ht="15.75" customHeight="1">
      <c r="A4" s="119" t="s">
        <v>861</v>
      </c>
      <c r="B4" s="119" t="s">
        <v>357</v>
      </c>
      <c r="C4" s="119" t="s">
        <v>862</v>
      </c>
      <c r="D4" s="461" t="s">
        <v>863</v>
      </c>
      <c r="E4" s="461"/>
      <c r="F4" s="461"/>
    </row>
    <row r="5" spans="1:6" ht="15.75" customHeight="1">
      <c r="A5" s="179" t="s">
        <v>479</v>
      </c>
      <c r="B5" s="202">
        <v>1000000</v>
      </c>
      <c r="C5" s="201" t="s">
        <v>864</v>
      </c>
      <c r="D5" s="459" t="s">
        <v>865</v>
      </c>
      <c r="E5" s="459"/>
      <c r="F5" s="459"/>
    </row>
    <row r="6" spans="1:6" ht="15.75" customHeight="1">
      <c r="A6" s="175" t="s">
        <v>480</v>
      </c>
      <c r="B6" s="200">
        <v>956279.8</v>
      </c>
      <c r="C6" s="199" t="s">
        <v>864</v>
      </c>
      <c r="D6" s="460" t="s">
        <v>866</v>
      </c>
      <c r="E6" s="460"/>
      <c r="F6" s="460"/>
    </row>
    <row r="7" spans="1:6" ht="15.75" customHeight="1">
      <c r="A7" s="179" t="s">
        <v>867</v>
      </c>
      <c r="B7" s="207" t="s">
        <v>868</v>
      </c>
      <c r="C7" s="201" t="s">
        <v>869</v>
      </c>
      <c r="D7" s="459" t="s">
        <v>870</v>
      </c>
      <c r="E7" s="459"/>
      <c r="F7" s="459"/>
    </row>
    <row r="8" spans="1:6" ht="15.75" customHeight="1">
      <c r="A8" s="175" t="s">
        <v>871</v>
      </c>
      <c r="B8" s="209" t="s">
        <v>872</v>
      </c>
      <c r="C8" s="199" t="s">
        <v>869</v>
      </c>
      <c r="D8" s="460" t="s">
        <v>870</v>
      </c>
      <c r="E8" s="460"/>
      <c r="F8" s="460"/>
    </row>
    <row r="9" spans="1:6" ht="15.75" customHeight="1">
      <c r="A9" s="179" t="s">
        <v>873</v>
      </c>
      <c r="B9" s="202">
        <v>10</v>
      </c>
      <c r="C9" s="201" t="s">
        <v>864</v>
      </c>
      <c r="D9" s="459" t="s">
        <v>874</v>
      </c>
      <c r="E9" s="459"/>
      <c r="F9" s="459"/>
    </row>
    <row r="10" spans="1:6" ht="15.75" customHeight="1">
      <c r="A10" s="175" t="s">
        <v>875</v>
      </c>
      <c r="B10" s="208">
        <v>4.2999999999999997E-2</v>
      </c>
      <c r="C10" s="199" t="s">
        <v>876</v>
      </c>
      <c r="D10" s="460" t="s">
        <v>877</v>
      </c>
      <c r="E10" s="460"/>
      <c r="F10" s="460"/>
    </row>
    <row r="13" spans="1:6" ht="18" customHeight="1">
      <c r="A13" s="392" t="s">
        <v>878</v>
      </c>
      <c r="B13" s="392"/>
      <c r="C13" s="392"/>
      <c r="D13" s="392"/>
      <c r="E13" s="392"/>
      <c r="F13" s="392"/>
    </row>
    <row r="14" spans="1:6" ht="15.75" customHeight="1">
      <c r="A14" s="119" t="s">
        <v>861</v>
      </c>
      <c r="B14" s="119" t="s">
        <v>357</v>
      </c>
      <c r="C14" s="119" t="s">
        <v>862</v>
      </c>
      <c r="D14" s="461" t="s">
        <v>863</v>
      </c>
      <c r="E14" s="461"/>
      <c r="F14" s="461"/>
    </row>
    <row r="15" spans="1:6" ht="15.75" customHeight="1">
      <c r="A15" s="179" t="s">
        <v>879</v>
      </c>
      <c r="B15" s="207" t="s">
        <v>880</v>
      </c>
      <c r="C15" s="201" t="s">
        <v>869</v>
      </c>
      <c r="D15" s="459" t="s">
        <v>881</v>
      </c>
      <c r="E15" s="459"/>
      <c r="F15" s="459"/>
    </row>
    <row r="16" spans="1:6" ht="15.75" customHeight="1">
      <c r="A16" s="175" t="s">
        <v>882</v>
      </c>
      <c r="B16" s="208">
        <v>-2.29E-2</v>
      </c>
      <c r="C16" s="199" t="s">
        <v>876</v>
      </c>
      <c r="D16" s="460" t="s">
        <v>883</v>
      </c>
      <c r="E16" s="460"/>
      <c r="F16" s="460"/>
    </row>
    <row r="17" spans="1:6" ht="15.75" customHeight="1">
      <c r="A17" s="179" t="s">
        <v>884</v>
      </c>
      <c r="B17" s="207" t="s">
        <v>35</v>
      </c>
      <c r="C17" s="201" t="s">
        <v>869</v>
      </c>
      <c r="D17" s="459" t="s">
        <v>885</v>
      </c>
      <c r="E17" s="459"/>
      <c r="F17" s="459"/>
    </row>
    <row r="20" spans="1:6" ht="18" customHeight="1">
      <c r="A20" s="392" t="s">
        <v>886</v>
      </c>
      <c r="B20" s="392"/>
      <c r="C20" s="392"/>
      <c r="D20" s="392"/>
      <c r="E20" s="392"/>
      <c r="F20" s="392"/>
    </row>
    <row r="21" spans="1:6" ht="15.75" customHeight="1">
      <c r="A21" s="119" t="s">
        <v>861</v>
      </c>
      <c r="B21" s="119" t="s">
        <v>357</v>
      </c>
      <c r="C21" s="119" t="s">
        <v>862</v>
      </c>
      <c r="D21" s="461" t="s">
        <v>863</v>
      </c>
      <c r="E21" s="461"/>
      <c r="F21" s="461"/>
    </row>
    <row r="22" spans="1:6" ht="15.75" customHeight="1">
      <c r="A22" s="179" t="s">
        <v>887</v>
      </c>
      <c r="B22" s="206">
        <v>0.09</v>
      </c>
      <c r="C22" s="201" t="s">
        <v>888</v>
      </c>
      <c r="D22" s="459" t="s">
        <v>889</v>
      </c>
      <c r="E22" s="459"/>
      <c r="F22" s="459"/>
    </row>
    <row r="23" spans="1:6" ht="15.75" customHeight="1">
      <c r="A23" s="175" t="s">
        <v>890</v>
      </c>
      <c r="B23" s="205">
        <v>0.25</v>
      </c>
      <c r="C23" s="199" t="s">
        <v>888</v>
      </c>
      <c r="D23" s="460" t="s">
        <v>891</v>
      </c>
      <c r="E23" s="460"/>
      <c r="F23" s="460"/>
    </row>
    <row r="24" spans="1:6" ht="15.75" customHeight="1">
      <c r="A24" s="179" t="s">
        <v>437</v>
      </c>
      <c r="B24" s="203">
        <v>0.62754500000000002</v>
      </c>
      <c r="C24" s="201" t="s">
        <v>892</v>
      </c>
      <c r="D24" s="459" t="s">
        <v>893</v>
      </c>
      <c r="E24" s="459"/>
      <c r="F24" s="459"/>
    </row>
    <row r="25" spans="1:6" ht="15.75" customHeight="1">
      <c r="A25" s="175" t="s">
        <v>433</v>
      </c>
      <c r="B25" s="204">
        <v>-2.1107969999999998</v>
      </c>
      <c r="C25" s="199" t="s">
        <v>892</v>
      </c>
      <c r="D25" s="460" t="s">
        <v>894</v>
      </c>
      <c r="E25" s="460"/>
      <c r="F25" s="460"/>
    </row>
    <row r="26" spans="1:6" ht="15.75" customHeight="1">
      <c r="A26" s="179" t="s">
        <v>435</v>
      </c>
      <c r="B26" s="203">
        <v>-4.4299999999999998E-4</v>
      </c>
      <c r="C26" s="201" t="s">
        <v>892</v>
      </c>
      <c r="D26" s="459" t="s">
        <v>894</v>
      </c>
      <c r="E26" s="459"/>
      <c r="F26" s="459"/>
    </row>
    <row r="29" spans="1:6" ht="18" customHeight="1">
      <c r="A29" s="392" t="s">
        <v>895</v>
      </c>
      <c r="B29" s="392"/>
      <c r="C29" s="392"/>
      <c r="D29" s="392"/>
      <c r="E29" s="392"/>
      <c r="F29" s="392"/>
    </row>
    <row r="30" spans="1:6" ht="15.75" customHeight="1">
      <c r="A30" s="119" t="s">
        <v>861</v>
      </c>
      <c r="B30" s="119" t="s">
        <v>357</v>
      </c>
      <c r="C30" s="119" t="s">
        <v>862</v>
      </c>
      <c r="D30" s="461" t="s">
        <v>863</v>
      </c>
      <c r="E30" s="461"/>
      <c r="F30" s="461"/>
    </row>
    <row r="31" spans="1:6" ht="15.75" customHeight="1">
      <c r="A31" s="179" t="s">
        <v>432</v>
      </c>
      <c r="B31" s="202">
        <v>2043.95</v>
      </c>
      <c r="C31" s="201" t="s">
        <v>864</v>
      </c>
      <c r="D31" s="459" t="s">
        <v>896</v>
      </c>
      <c r="E31" s="459"/>
      <c r="F31" s="459"/>
    </row>
    <row r="32" spans="1:6" ht="15.75" customHeight="1">
      <c r="A32" s="175" t="s">
        <v>428</v>
      </c>
      <c r="B32" s="200">
        <v>1224.1199999999999</v>
      </c>
      <c r="C32" s="199" t="s">
        <v>864</v>
      </c>
      <c r="D32" s="460" t="s">
        <v>897</v>
      </c>
      <c r="E32" s="460"/>
      <c r="F32" s="460"/>
    </row>
    <row r="33" spans="1:6" ht="15.75" customHeight="1">
      <c r="A33" s="179" t="s">
        <v>430</v>
      </c>
      <c r="B33" s="202">
        <v>7.01</v>
      </c>
      <c r="C33" s="201" t="s">
        <v>864</v>
      </c>
      <c r="D33" s="459" t="s">
        <v>898</v>
      </c>
      <c r="E33" s="459"/>
      <c r="F33" s="459"/>
    </row>
    <row r="34" spans="1:6" ht="15.75" customHeight="1">
      <c r="A34" s="175" t="s">
        <v>441</v>
      </c>
      <c r="B34" s="200">
        <v>680</v>
      </c>
      <c r="C34" s="199" t="s">
        <v>864</v>
      </c>
      <c r="D34" s="460" t="s">
        <v>899</v>
      </c>
      <c r="E34" s="460"/>
      <c r="F34" s="460"/>
    </row>
  </sheetData>
  <mergeCells count="27">
    <mergeCell ref="D33:F33"/>
    <mergeCell ref="D34:F34"/>
    <mergeCell ref="D26:F26"/>
    <mergeCell ref="A29:F29"/>
    <mergeCell ref="D30:F30"/>
    <mergeCell ref="D31:F31"/>
    <mergeCell ref="D32:F32"/>
    <mergeCell ref="D14:F14"/>
    <mergeCell ref="D15:F15"/>
    <mergeCell ref="D16:F16"/>
    <mergeCell ref="D17:F17"/>
    <mergeCell ref="A20:F20"/>
    <mergeCell ref="D21:F21"/>
    <mergeCell ref="D22:F22"/>
    <mergeCell ref="D23:F23"/>
    <mergeCell ref="D24:F24"/>
    <mergeCell ref="D25:F25"/>
    <mergeCell ref="A1:F1"/>
    <mergeCell ref="A3:F3"/>
    <mergeCell ref="D4:F4"/>
    <mergeCell ref="D5:F5"/>
    <mergeCell ref="D6:F6"/>
    <mergeCell ref="D7:F7"/>
    <mergeCell ref="D8:F8"/>
    <mergeCell ref="D9:F9"/>
    <mergeCell ref="D10:F10"/>
    <mergeCell ref="A13:F13"/>
  </mergeCell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D4402-E42D-47C2-85B9-0880FEBAC794}">
  <sheetPr>
    <tabColor rgb="FF3D9B6A"/>
  </sheetPr>
  <dimension ref="B2:Q62"/>
  <sheetViews>
    <sheetView showGridLines="0" zoomScaleNormal="100" workbookViewId="0">
      <selection activeCell="B3" sqref="B3"/>
    </sheetView>
  </sheetViews>
  <sheetFormatPr defaultColWidth="8.7109375" defaultRowHeight="14.45"/>
  <cols>
    <col min="1" max="1" width="8.7109375" style="90"/>
    <col min="2" max="2" width="8" style="90" customWidth="1"/>
    <col min="3" max="3" width="28" style="90" customWidth="1"/>
    <col min="4" max="4" width="18" style="90" customWidth="1"/>
    <col min="5" max="5" width="8" style="90" customWidth="1"/>
    <col min="6" max="6" width="14" style="90" customWidth="1"/>
    <col min="7" max="7" width="16" style="90" customWidth="1"/>
    <col min="8" max="8" width="10" style="90" customWidth="1"/>
    <col min="9" max="9" width="14" style="90" customWidth="1"/>
    <col min="10" max="10" width="2" style="90" customWidth="1"/>
    <col min="11" max="11" width="22" style="90" customWidth="1"/>
    <col min="12" max="12" width="16" style="90" customWidth="1"/>
    <col min="13" max="14" width="12" style="90" customWidth="1"/>
    <col min="15" max="16384" width="8.7109375" style="90"/>
  </cols>
  <sheetData>
    <row r="2" spans="2:17" ht="31.5" customHeight="1">
      <c r="B2" s="462" t="s">
        <v>900</v>
      </c>
      <c r="C2" s="462"/>
      <c r="D2" s="462"/>
      <c r="E2" s="462"/>
      <c r="F2" s="462"/>
      <c r="G2" s="462"/>
      <c r="H2" s="462"/>
      <c r="I2" s="462"/>
      <c r="J2" s="462"/>
      <c r="K2" s="462"/>
      <c r="L2" s="462"/>
      <c r="M2" s="462"/>
      <c r="N2" s="462"/>
      <c r="O2" s="462"/>
      <c r="P2" s="462"/>
      <c r="Q2" s="462"/>
    </row>
    <row r="4" spans="2:17" ht="18" customHeight="1">
      <c r="B4" s="392" t="s">
        <v>901</v>
      </c>
      <c r="C4" s="392"/>
      <c r="D4" s="392"/>
      <c r="E4" s="392"/>
      <c r="F4" s="392"/>
      <c r="G4" s="392"/>
      <c r="H4" s="392"/>
      <c r="I4" s="392"/>
      <c r="K4" s="392" t="s">
        <v>902</v>
      </c>
      <c r="L4" s="392"/>
      <c r="M4" s="392"/>
      <c r="N4" s="392"/>
      <c r="O4" s="392"/>
    </row>
    <row r="5" spans="2:17" ht="15.75" customHeight="1">
      <c r="B5" s="198" t="s">
        <v>500</v>
      </c>
      <c r="C5" s="198" t="s">
        <v>320</v>
      </c>
      <c r="D5" s="198" t="s">
        <v>395</v>
      </c>
      <c r="E5" s="198" t="s">
        <v>362</v>
      </c>
      <c r="F5" s="198" t="s">
        <v>903</v>
      </c>
      <c r="G5" s="198" t="s">
        <v>904</v>
      </c>
      <c r="H5" s="198" t="s">
        <v>905</v>
      </c>
      <c r="I5" s="198" t="s">
        <v>906</v>
      </c>
      <c r="K5" s="198" t="s">
        <v>395</v>
      </c>
      <c r="L5" s="198" t="s">
        <v>904</v>
      </c>
      <c r="M5" s="198" t="s">
        <v>905</v>
      </c>
      <c r="N5" s="198" t="s">
        <v>907</v>
      </c>
    </row>
    <row r="6" spans="2:17" ht="15.75" customHeight="1">
      <c r="B6" s="254" t="s">
        <v>98</v>
      </c>
      <c r="C6" s="253" t="s">
        <v>666</v>
      </c>
      <c r="D6" s="253" t="s">
        <v>908</v>
      </c>
      <c r="E6" s="250">
        <v>450</v>
      </c>
      <c r="F6" s="252">
        <v>437.13</v>
      </c>
      <c r="G6" s="252">
        <v>196708.5</v>
      </c>
      <c r="H6" s="251">
        <v>0.209694098526021</v>
      </c>
      <c r="I6" s="251">
        <v>0.209694098526021</v>
      </c>
      <c r="K6" s="248" t="s">
        <v>909</v>
      </c>
      <c r="L6" s="246">
        <v>135015.79999999999</v>
      </c>
      <c r="M6" s="245">
        <v>0.14392879040696999</v>
      </c>
      <c r="N6" s="247">
        <v>2</v>
      </c>
    </row>
    <row r="7" spans="2:17" ht="15.75" customHeight="1">
      <c r="B7" s="244" t="s">
        <v>134</v>
      </c>
      <c r="C7" s="243" t="s">
        <v>606</v>
      </c>
      <c r="D7" s="243" t="s">
        <v>910</v>
      </c>
      <c r="E7" s="242">
        <v>173</v>
      </c>
      <c r="F7" s="241">
        <v>674.64</v>
      </c>
      <c r="G7" s="241">
        <v>116712.72</v>
      </c>
      <c r="H7" s="240">
        <v>0.124417443104492</v>
      </c>
      <c r="I7" s="240">
        <v>0.124417443104492</v>
      </c>
      <c r="K7" s="228" t="s">
        <v>911</v>
      </c>
      <c r="L7" s="226">
        <v>120249.96</v>
      </c>
      <c r="M7" s="225">
        <v>0.12818819196928499</v>
      </c>
      <c r="N7" s="227">
        <v>3</v>
      </c>
    </row>
    <row r="8" spans="2:17" ht="15.75" customHeight="1">
      <c r="B8" s="249" t="s">
        <v>62</v>
      </c>
      <c r="C8" s="248" t="s">
        <v>412</v>
      </c>
      <c r="D8" s="248" t="s">
        <v>909</v>
      </c>
      <c r="E8" s="247">
        <v>210</v>
      </c>
      <c r="F8" s="246">
        <v>316.64999999999998</v>
      </c>
      <c r="G8" s="246">
        <v>66496.5</v>
      </c>
      <c r="H8" s="245">
        <v>7.0886228214009805E-2</v>
      </c>
      <c r="I8" s="245">
        <v>7.0886228214009805E-2</v>
      </c>
      <c r="K8" s="253" t="s">
        <v>908</v>
      </c>
      <c r="L8" s="252">
        <v>196708.5</v>
      </c>
      <c r="M8" s="251">
        <v>0.209694098526021</v>
      </c>
      <c r="N8" s="250">
        <v>1</v>
      </c>
    </row>
    <row r="9" spans="2:17" ht="15.75" customHeight="1">
      <c r="B9" s="249" t="s">
        <v>50</v>
      </c>
      <c r="C9" s="248" t="s">
        <v>409</v>
      </c>
      <c r="D9" s="248" t="s">
        <v>909</v>
      </c>
      <c r="E9" s="247">
        <v>310</v>
      </c>
      <c r="F9" s="246">
        <v>221.03</v>
      </c>
      <c r="G9" s="246">
        <v>68519.3</v>
      </c>
      <c r="H9" s="245">
        <v>7.30425621929605E-2</v>
      </c>
      <c r="I9" s="245">
        <v>7.30425621929605E-2</v>
      </c>
      <c r="K9" s="243" t="s">
        <v>910</v>
      </c>
      <c r="L9" s="241">
        <v>165189.72</v>
      </c>
      <c r="M9" s="240">
        <v>0.176094624386673</v>
      </c>
      <c r="N9" s="242">
        <v>2</v>
      </c>
    </row>
    <row r="10" spans="2:17" ht="15.75" customHeight="1">
      <c r="B10" s="229" t="s">
        <v>46</v>
      </c>
      <c r="C10" s="228" t="s">
        <v>912</v>
      </c>
      <c r="D10" s="228" t="s">
        <v>911</v>
      </c>
      <c r="E10" s="227">
        <v>438</v>
      </c>
      <c r="F10" s="226">
        <v>147.1</v>
      </c>
      <c r="G10" s="226">
        <v>64429.8</v>
      </c>
      <c r="H10" s="225">
        <v>6.8683096201800201E-2</v>
      </c>
      <c r="I10" s="225">
        <v>6.8683096201800201E-2</v>
      </c>
      <c r="K10" s="223" t="s">
        <v>913</v>
      </c>
      <c r="L10" s="221">
        <v>158653.9</v>
      </c>
      <c r="M10" s="220">
        <v>0.169127345987273</v>
      </c>
      <c r="N10" s="222">
        <v>4</v>
      </c>
    </row>
    <row r="11" spans="2:17" ht="15.75" customHeight="1">
      <c r="B11" s="229" t="s">
        <v>74</v>
      </c>
      <c r="C11" s="228" t="s">
        <v>75</v>
      </c>
      <c r="D11" s="228" t="s">
        <v>911</v>
      </c>
      <c r="E11" s="227">
        <v>274</v>
      </c>
      <c r="F11" s="226">
        <v>112.2</v>
      </c>
      <c r="G11" s="226">
        <v>30742.799999999999</v>
      </c>
      <c r="H11" s="225">
        <v>3.2772268265813399E-2</v>
      </c>
      <c r="I11" s="225">
        <v>3.2772268265813399E-2</v>
      </c>
      <c r="K11" s="233" t="s">
        <v>914</v>
      </c>
      <c r="L11" s="231">
        <v>76600</v>
      </c>
      <c r="M11" s="230">
        <v>8.1656704957300694E-2</v>
      </c>
      <c r="N11" s="232">
        <v>1</v>
      </c>
    </row>
    <row r="12" spans="2:17" ht="15.75" customHeight="1">
      <c r="B12" s="244" t="s">
        <v>138</v>
      </c>
      <c r="C12" s="243" t="s">
        <v>684</v>
      </c>
      <c r="D12" s="243" t="s">
        <v>910</v>
      </c>
      <c r="E12" s="242">
        <v>330</v>
      </c>
      <c r="F12" s="241">
        <v>146.9</v>
      </c>
      <c r="G12" s="241">
        <v>48477</v>
      </c>
      <c r="H12" s="240">
        <v>5.1677181282181101E-2</v>
      </c>
      <c r="I12" s="240">
        <v>5.1677181282181101E-2</v>
      </c>
      <c r="K12" s="218" t="s">
        <v>402</v>
      </c>
      <c r="L12" s="216">
        <v>50657.85</v>
      </c>
      <c r="M12" s="215">
        <v>5.4001998841007801E-2</v>
      </c>
      <c r="N12" s="217">
        <v>2</v>
      </c>
    </row>
    <row r="13" spans="2:17" ht="15.75" customHeight="1">
      <c r="B13" s="224" t="s">
        <v>154</v>
      </c>
      <c r="C13" s="223" t="s">
        <v>915</v>
      </c>
      <c r="D13" s="223" t="s">
        <v>913</v>
      </c>
      <c r="E13" s="222">
        <v>700</v>
      </c>
      <c r="F13" s="221">
        <v>51.25</v>
      </c>
      <c r="G13" s="221">
        <v>35875</v>
      </c>
      <c r="H13" s="220">
        <v>3.8243267497952503E-2</v>
      </c>
      <c r="I13" s="220">
        <v>3.8243267497952503E-2</v>
      </c>
      <c r="K13" s="238" t="s">
        <v>916</v>
      </c>
      <c r="L13" s="236">
        <v>33776.6</v>
      </c>
      <c r="M13" s="235">
        <v>3.6006342828469498E-2</v>
      </c>
      <c r="N13" s="237">
        <v>1</v>
      </c>
    </row>
    <row r="14" spans="2:17" ht="15.75" customHeight="1">
      <c r="B14" s="224" t="s">
        <v>150</v>
      </c>
      <c r="C14" s="223" t="s">
        <v>917</v>
      </c>
      <c r="D14" s="223" t="s">
        <v>913</v>
      </c>
      <c r="E14" s="222">
        <v>270</v>
      </c>
      <c r="F14" s="221">
        <v>170.75</v>
      </c>
      <c r="G14" s="221">
        <v>46102.5</v>
      </c>
      <c r="H14" s="220">
        <v>4.9145930029947202E-2</v>
      </c>
      <c r="I14" s="220">
        <v>4.9145930029947202E-2</v>
      </c>
      <c r="K14" s="179" t="s">
        <v>358</v>
      </c>
      <c r="L14" s="213">
        <v>1221.28</v>
      </c>
      <c r="M14" s="212">
        <v>1.30190209700068E-3</v>
      </c>
      <c r="N14" s="182">
        <v>1</v>
      </c>
    </row>
    <row r="15" spans="2:17" ht="15.75" customHeight="1">
      <c r="B15" s="219" t="s">
        <v>58</v>
      </c>
      <c r="C15" s="218" t="s">
        <v>59</v>
      </c>
      <c r="D15" s="218" t="s">
        <v>402</v>
      </c>
      <c r="E15" s="217">
        <v>305</v>
      </c>
      <c r="F15" s="216">
        <v>154.88999999999999</v>
      </c>
      <c r="G15" s="216">
        <v>47241.45</v>
      </c>
      <c r="H15" s="215">
        <v>5.0360067159335199E-2</v>
      </c>
      <c r="I15" s="215">
        <v>5.0360067159335199E-2</v>
      </c>
    </row>
    <row r="16" spans="2:17" ht="15.75" customHeight="1">
      <c r="B16" s="224" t="s">
        <v>37</v>
      </c>
      <c r="C16" s="223" t="s">
        <v>686</v>
      </c>
      <c r="D16" s="223" t="s">
        <v>913</v>
      </c>
      <c r="E16" s="222">
        <v>1200</v>
      </c>
      <c r="F16" s="221">
        <v>46.96</v>
      </c>
      <c r="G16" s="221">
        <v>56352</v>
      </c>
      <c r="H16" s="220">
        <v>6.0072044879292602E-2</v>
      </c>
      <c r="I16" s="220">
        <v>6.0072044879292602E-2</v>
      </c>
    </row>
    <row r="17" spans="2:9" ht="15.75" customHeight="1">
      <c r="B17" s="239" t="s">
        <v>142</v>
      </c>
      <c r="C17" s="238" t="s">
        <v>918</v>
      </c>
      <c r="D17" s="238" t="s">
        <v>916</v>
      </c>
      <c r="E17" s="237">
        <v>110</v>
      </c>
      <c r="F17" s="236">
        <v>307.06</v>
      </c>
      <c r="G17" s="236">
        <v>33776.6</v>
      </c>
      <c r="H17" s="235">
        <v>3.6006342828469498E-2</v>
      </c>
      <c r="I17" s="235">
        <v>3.6006342828469498E-2</v>
      </c>
    </row>
    <row r="18" spans="2:9" ht="15.75" customHeight="1">
      <c r="B18" s="234" t="s">
        <v>146</v>
      </c>
      <c r="C18" s="233" t="s">
        <v>403</v>
      </c>
      <c r="D18" s="233" t="s">
        <v>914</v>
      </c>
      <c r="E18" s="232">
        <v>100</v>
      </c>
      <c r="F18" s="231">
        <v>766</v>
      </c>
      <c r="G18" s="231">
        <v>76600</v>
      </c>
      <c r="H18" s="230">
        <v>8.1656704957300694E-2</v>
      </c>
      <c r="I18" s="230">
        <v>8.1656704957300694E-2</v>
      </c>
    </row>
    <row r="19" spans="2:9" ht="15.75" customHeight="1">
      <c r="B19" s="229" t="s">
        <v>78</v>
      </c>
      <c r="C19" s="228" t="s">
        <v>405</v>
      </c>
      <c r="D19" s="228" t="s">
        <v>911</v>
      </c>
      <c r="E19" s="227">
        <v>161</v>
      </c>
      <c r="F19" s="226">
        <v>155.76</v>
      </c>
      <c r="G19" s="226">
        <v>25077.360000000001</v>
      </c>
      <c r="H19" s="225">
        <v>2.6732827501671198E-2</v>
      </c>
      <c r="I19" s="225">
        <v>2.6732827501671198E-2</v>
      </c>
    </row>
    <row r="20" spans="2:9" ht="15.75" customHeight="1">
      <c r="B20" s="224" t="s">
        <v>82</v>
      </c>
      <c r="C20" s="223" t="s">
        <v>654</v>
      </c>
      <c r="D20" s="223" t="s">
        <v>913</v>
      </c>
      <c r="E20" s="222">
        <v>120</v>
      </c>
      <c r="F20" s="221">
        <v>169.37</v>
      </c>
      <c r="G20" s="221">
        <v>20324.400000000001</v>
      </c>
      <c r="H20" s="220">
        <v>2.16661035800805E-2</v>
      </c>
      <c r="I20" s="220">
        <v>2.16661035800805E-2</v>
      </c>
    </row>
    <row r="21" spans="2:9" ht="15.75" customHeight="1">
      <c r="B21" s="219" t="s">
        <v>54</v>
      </c>
      <c r="C21" s="218" t="s">
        <v>669</v>
      </c>
      <c r="D21" s="218" t="s">
        <v>402</v>
      </c>
      <c r="E21" s="217">
        <v>60</v>
      </c>
      <c r="F21" s="216">
        <v>56.94</v>
      </c>
      <c r="G21" s="216">
        <v>3416.4</v>
      </c>
      <c r="H21" s="215">
        <v>3.64193168167261E-3</v>
      </c>
      <c r="I21" s="215">
        <v>3.64193168167261E-3</v>
      </c>
    </row>
    <row r="22" spans="2:9" ht="15.75" customHeight="1">
      <c r="B22" s="214" t="s">
        <v>358</v>
      </c>
      <c r="C22" s="179" t="s">
        <v>426</v>
      </c>
      <c r="D22" s="179" t="s">
        <v>358</v>
      </c>
      <c r="E22" s="182">
        <v>1</v>
      </c>
      <c r="F22" s="213">
        <v>1221.28</v>
      </c>
      <c r="G22" s="213">
        <v>1221.28</v>
      </c>
      <c r="H22" s="212">
        <v>1.30190209700068E-3</v>
      </c>
      <c r="I22" s="212">
        <v>1.30190209700068E-3</v>
      </c>
    </row>
    <row r="23" spans="2:9" ht="18" customHeight="1">
      <c r="B23" s="463" t="s">
        <v>919</v>
      </c>
      <c r="C23" s="463"/>
      <c r="D23" s="463"/>
      <c r="E23" s="463"/>
      <c r="F23" s="463"/>
      <c r="G23" s="211">
        <v>938073.61</v>
      </c>
      <c r="H23" s="210">
        <v>1</v>
      </c>
    </row>
    <row r="45" spans="2:3">
      <c r="B45" s="90" t="s">
        <v>500</v>
      </c>
      <c r="C45" s="90" t="s">
        <v>905</v>
      </c>
    </row>
    <row r="46" spans="2:3">
      <c r="B46" s="90" t="s">
        <v>98</v>
      </c>
      <c r="C46" s="90">
        <v>0.209694098526021</v>
      </c>
    </row>
    <row r="47" spans="2:3">
      <c r="B47" s="90" t="s">
        <v>134</v>
      </c>
      <c r="C47" s="90">
        <v>0.124417443104492</v>
      </c>
    </row>
    <row r="48" spans="2:3">
      <c r="B48" s="90" t="s">
        <v>146</v>
      </c>
      <c r="C48" s="90">
        <v>8.1656704957300694E-2</v>
      </c>
    </row>
    <row r="49" spans="2:3">
      <c r="B49" s="90" t="s">
        <v>50</v>
      </c>
      <c r="C49" s="90">
        <v>7.30425621929605E-2</v>
      </c>
    </row>
    <row r="50" spans="2:3">
      <c r="B50" s="90" t="s">
        <v>62</v>
      </c>
      <c r="C50" s="90">
        <v>7.0886228214009805E-2</v>
      </c>
    </row>
    <row r="51" spans="2:3">
      <c r="B51" s="90" t="s">
        <v>46</v>
      </c>
      <c r="C51" s="90">
        <v>6.8683096201800201E-2</v>
      </c>
    </row>
    <row r="52" spans="2:3">
      <c r="B52" s="90" t="s">
        <v>37</v>
      </c>
      <c r="C52" s="90">
        <v>6.0072044879292602E-2</v>
      </c>
    </row>
    <row r="53" spans="2:3">
      <c r="B53" s="90" t="s">
        <v>138</v>
      </c>
      <c r="C53" s="90">
        <v>5.1677181282181101E-2</v>
      </c>
    </row>
    <row r="54" spans="2:3">
      <c r="B54" s="90" t="s">
        <v>58</v>
      </c>
      <c r="C54" s="90">
        <v>5.0360067159335199E-2</v>
      </c>
    </row>
    <row r="55" spans="2:3">
      <c r="B55" s="90" t="s">
        <v>150</v>
      </c>
      <c r="C55" s="90">
        <v>4.9145930029947202E-2</v>
      </c>
    </row>
    <row r="56" spans="2:3">
      <c r="B56" s="90" t="s">
        <v>154</v>
      </c>
      <c r="C56" s="90">
        <v>3.8243267497952503E-2</v>
      </c>
    </row>
    <row r="57" spans="2:3">
      <c r="B57" s="90" t="s">
        <v>142</v>
      </c>
      <c r="C57" s="90">
        <v>3.6006342828469498E-2</v>
      </c>
    </row>
    <row r="58" spans="2:3">
      <c r="B58" s="90" t="s">
        <v>74</v>
      </c>
      <c r="C58" s="90">
        <v>3.2772268265813399E-2</v>
      </c>
    </row>
    <row r="59" spans="2:3">
      <c r="B59" s="90" t="s">
        <v>78</v>
      </c>
      <c r="C59" s="90">
        <v>2.6732827501671198E-2</v>
      </c>
    </row>
    <row r="60" spans="2:3">
      <c r="B60" s="90" t="s">
        <v>82</v>
      </c>
      <c r="C60" s="90">
        <v>2.16661035800805E-2</v>
      </c>
    </row>
    <row r="61" spans="2:3">
      <c r="B61" s="90" t="s">
        <v>54</v>
      </c>
      <c r="C61" s="90">
        <v>3.64193168167261E-3</v>
      </c>
    </row>
    <row r="62" spans="2:3">
      <c r="B62" s="90" t="s">
        <v>358</v>
      </c>
      <c r="C62" s="90">
        <v>1.30190209700068E-3</v>
      </c>
    </row>
  </sheetData>
  <mergeCells count="4">
    <mergeCell ref="B2:Q2"/>
    <mergeCell ref="B4:I4"/>
    <mergeCell ref="K4:O4"/>
    <mergeCell ref="B23:F23"/>
  </mergeCells>
  <pageMargins left="0.75" right="0.75" top="1" bottom="1" header="0.511811023622047" footer="0.511811023622047"/>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E66B5-3D2C-4445-91E9-47E2B63AC88A}">
  <sheetPr>
    <tabColor rgb="FF1A5296"/>
  </sheetPr>
  <dimension ref="B2:Q66"/>
  <sheetViews>
    <sheetView showGridLines="0" zoomScaleNormal="100" workbookViewId="0">
      <selection activeCell="F8" sqref="F8"/>
    </sheetView>
  </sheetViews>
  <sheetFormatPr defaultColWidth="8.7109375" defaultRowHeight="15" customHeight="1"/>
  <cols>
    <col min="1" max="1" width="8.7109375" style="90"/>
    <col min="2" max="2" width="10.28515625" style="90" bestFit="1" customWidth="1"/>
    <col min="3" max="3" width="28.28515625" style="90" bestFit="1" customWidth="1"/>
    <col min="4" max="4" width="16.28515625" style="90" bestFit="1" customWidth="1"/>
    <col min="5" max="5" width="14.28515625" style="90" bestFit="1" customWidth="1"/>
    <col min="6" max="6" width="16" style="90" bestFit="1" customWidth="1"/>
    <col min="7" max="7" width="11.85546875" style="90" bestFit="1" customWidth="1"/>
    <col min="8" max="8" width="34.7109375" style="90" bestFit="1" customWidth="1"/>
    <col min="9" max="9" width="12" style="90" bestFit="1" customWidth="1"/>
    <col min="10" max="10" width="12.5703125" style="90" bestFit="1" customWidth="1"/>
    <col min="11" max="11" width="12.7109375" style="90" bestFit="1" customWidth="1"/>
    <col min="12" max="16384" width="8.7109375" style="90"/>
  </cols>
  <sheetData>
    <row r="2" spans="2:17" ht="31.5" customHeight="1">
      <c r="B2" s="490" t="s">
        <v>920</v>
      </c>
      <c r="C2" s="490"/>
      <c r="D2" s="490"/>
      <c r="E2" s="490"/>
      <c r="F2" s="490"/>
      <c r="G2" s="490"/>
      <c r="H2" s="490"/>
      <c r="I2" s="490"/>
      <c r="J2" s="490"/>
      <c r="K2" s="490"/>
      <c r="L2"/>
      <c r="M2"/>
      <c r="N2"/>
      <c r="O2"/>
      <c r="P2"/>
      <c r="Q2"/>
    </row>
    <row r="4" spans="2:17" ht="18" customHeight="1">
      <c r="B4" s="392" t="s">
        <v>921</v>
      </c>
      <c r="C4" s="392"/>
      <c r="D4" s="392"/>
      <c r="E4" s="392"/>
      <c r="F4" s="392"/>
      <c r="G4" s="392"/>
      <c r="H4" s="392"/>
      <c r="I4" s="392"/>
      <c r="J4" s="491"/>
      <c r="K4" s="491"/>
    </row>
    <row r="5" spans="2:17" ht="18" customHeight="1">
      <c r="B5" s="198" t="s">
        <v>361</v>
      </c>
      <c r="C5" s="198" t="s">
        <v>922</v>
      </c>
      <c r="D5" s="198" t="s">
        <v>923</v>
      </c>
      <c r="E5" s="198" t="s">
        <v>924</v>
      </c>
      <c r="F5" s="198" t="s">
        <v>925</v>
      </c>
      <c r="G5" s="198" t="s">
        <v>926</v>
      </c>
      <c r="H5" s="198" t="s">
        <v>927</v>
      </c>
      <c r="I5" s="198" t="s">
        <v>928</v>
      </c>
      <c r="J5" s="198" t="s">
        <v>929</v>
      </c>
      <c r="K5" s="198" t="s">
        <v>930</v>
      </c>
    </row>
    <row r="6" spans="2:17" ht="15.75" customHeight="1">
      <c r="B6" s="193" t="s">
        <v>868</v>
      </c>
      <c r="C6" s="179" t="s">
        <v>931</v>
      </c>
      <c r="D6" s="261">
        <v>1000000</v>
      </c>
      <c r="E6" s="261">
        <v>1008921</v>
      </c>
      <c r="F6" s="261">
        <v>1004461</v>
      </c>
      <c r="G6" s="212">
        <v>0</v>
      </c>
      <c r="H6" s="212">
        <v>0</v>
      </c>
      <c r="I6" s="212">
        <v>0</v>
      </c>
      <c r="J6" s="212">
        <v>0</v>
      </c>
      <c r="K6" s="212">
        <v>0</v>
      </c>
    </row>
    <row r="7" spans="2:17" ht="15.75" customHeight="1">
      <c r="B7" s="191" t="s">
        <v>607</v>
      </c>
      <c r="C7" s="175" t="s">
        <v>932</v>
      </c>
      <c r="D7" s="258">
        <v>998200</v>
      </c>
      <c r="E7" s="258">
        <v>1000000</v>
      </c>
      <c r="F7" s="258">
        <v>1006158</v>
      </c>
      <c r="G7" s="256">
        <v>-1.8E-3</v>
      </c>
      <c r="H7" s="256">
        <v>-8.8421194523654496E-3</v>
      </c>
      <c r="I7" s="257">
        <v>1.6894633041999599E-3</v>
      </c>
      <c r="J7" s="257">
        <v>7.0421194523654501E-3</v>
      </c>
      <c r="K7" s="256">
        <v>-3.4894633041999599E-3</v>
      </c>
    </row>
    <row r="8" spans="2:17" ht="15.75" customHeight="1">
      <c r="B8" s="193" t="s">
        <v>624</v>
      </c>
      <c r="C8" s="179" t="s">
        <v>933</v>
      </c>
      <c r="D8" s="261">
        <v>996000</v>
      </c>
      <c r="E8" s="261">
        <v>989940</v>
      </c>
      <c r="F8" s="261">
        <v>1007286</v>
      </c>
      <c r="G8" s="259">
        <v>-4.0000000000000001E-3</v>
      </c>
      <c r="H8" s="259">
        <v>-1.88131677306747E-2</v>
      </c>
      <c r="I8" s="260">
        <v>2.81245364429281E-3</v>
      </c>
      <c r="J8" s="260">
        <v>1.48131677306747E-2</v>
      </c>
      <c r="K8" s="259">
        <v>-6.8124536442928096E-3</v>
      </c>
    </row>
    <row r="9" spans="2:17" ht="15.75" customHeight="1">
      <c r="B9" s="191" t="s">
        <v>934</v>
      </c>
      <c r="C9" s="175" t="s">
        <v>935</v>
      </c>
      <c r="D9" s="258">
        <v>989500</v>
      </c>
      <c r="E9" s="258">
        <v>970959</v>
      </c>
      <c r="F9" s="258">
        <v>1003953</v>
      </c>
      <c r="G9" s="256">
        <v>-1.0500000000000001E-2</v>
      </c>
      <c r="H9" s="256">
        <v>-3.7626335461349303E-2</v>
      </c>
      <c r="I9" s="256">
        <v>-5.0574387656663602E-4</v>
      </c>
      <c r="J9" s="257">
        <v>2.71263354613493E-2</v>
      </c>
      <c r="K9" s="256">
        <v>-9.9942561234333607E-3</v>
      </c>
    </row>
    <row r="10" spans="2:17" ht="15.75" customHeight="1">
      <c r="B10" s="193" t="s">
        <v>670</v>
      </c>
      <c r="C10" s="179" t="s">
        <v>936</v>
      </c>
      <c r="D10" s="261">
        <v>977800</v>
      </c>
      <c r="E10" s="261">
        <v>956358</v>
      </c>
      <c r="F10" s="261">
        <v>1002811</v>
      </c>
      <c r="G10" s="259">
        <v>-2.2200000000000001E-2</v>
      </c>
      <c r="H10" s="259">
        <v>-5.2098231675225301E-2</v>
      </c>
      <c r="I10" s="259">
        <v>-1.64267204002943E-3</v>
      </c>
      <c r="J10" s="260">
        <v>2.98982316752253E-2</v>
      </c>
      <c r="K10" s="259">
        <v>-2.05573279599706E-2</v>
      </c>
    </row>
    <row r="11" spans="2:17" ht="15.75" customHeight="1">
      <c r="B11" s="191" t="s">
        <v>632</v>
      </c>
      <c r="C11" s="175" t="s">
        <v>937</v>
      </c>
      <c r="D11" s="258">
        <v>971200</v>
      </c>
      <c r="E11" s="258">
        <v>946137</v>
      </c>
      <c r="F11" s="258">
        <v>1003858</v>
      </c>
      <c r="G11" s="256">
        <v>-2.8799999999999999E-2</v>
      </c>
      <c r="H11" s="256">
        <v>-6.2228856372302702E-2</v>
      </c>
      <c r="I11" s="256">
        <v>-6.0032196371984602E-4</v>
      </c>
      <c r="J11" s="257">
        <v>3.3428856372302702E-2</v>
      </c>
      <c r="K11" s="256">
        <v>-2.81996780362802E-2</v>
      </c>
    </row>
    <row r="12" spans="2:17" ht="15.75" customHeight="1">
      <c r="B12" s="193" t="s">
        <v>938</v>
      </c>
      <c r="C12" s="179" t="s">
        <v>939</v>
      </c>
      <c r="D12" s="261">
        <v>963400</v>
      </c>
      <c r="E12" s="261">
        <v>934457</v>
      </c>
      <c r="F12" s="261">
        <v>1007176</v>
      </c>
      <c r="G12" s="259">
        <v>-3.6600000000000001E-2</v>
      </c>
      <c r="H12" s="259">
        <v>-7.3805580417099101E-2</v>
      </c>
      <c r="I12" s="260">
        <v>2.7029421749575101E-3</v>
      </c>
      <c r="J12" s="260">
        <v>3.72055804170991E-2</v>
      </c>
      <c r="K12" s="259">
        <v>-3.93029421749575E-2</v>
      </c>
    </row>
    <row r="13" spans="2:17" ht="15.75" customHeight="1">
      <c r="B13" s="191" t="s">
        <v>621</v>
      </c>
      <c r="C13" s="175" t="s">
        <v>940</v>
      </c>
      <c r="D13" s="258">
        <v>958100</v>
      </c>
      <c r="E13" s="258">
        <v>927156</v>
      </c>
      <c r="F13" s="258">
        <v>1009683</v>
      </c>
      <c r="G13" s="256">
        <v>-4.19E-2</v>
      </c>
      <c r="H13" s="256">
        <v>-8.1042024102977298E-2</v>
      </c>
      <c r="I13" s="257">
        <v>5.1988081169901104E-3</v>
      </c>
      <c r="J13" s="257">
        <v>3.9142024102977298E-2</v>
      </c>
      <c r="K13" s="256">
        <v>-4.7098808116990097E-2</v>
      </c>
    </row>
    <row r="14" spans="2:17" ht="15.75" customHeight="1">
      <c r="B14" s="193" t="s">
        <v>649</v>
      </c>
      <c r="C14" s="179" t="s">
        <v>941</v>
      </c>
      <c r="D14" s="261">
        <v>951200</v>
      </c>
      <c r="E14" s="261">
        <v>922776</v>
      </c>
      <c r="F14" s="261">
        <v>1016809</v>
      </c>
      <c r="G14" s="259">
        <v>-4.8800000000000003E-2</v>
      </c>
      <c r="H14" s="259">
        <v>-8.5383295619776006E-2</v>
      </c>
      <c r="I14" s="260">
        <v>1.2293160212293E-2</v>
      </c>
      <c r="J14" s="260">
        <v>3.6583295619776003E-2</v>
      </c>
      <c r="K14" s="259">
        <v>-6.1093160212293003E-2</v>
      </c>
    </row>
    <row r="15" spans="2:17" ht="15.75" customHeight="1">
      <c r="B15" s="191" t="s">
        <v>942</v>
      </c>
      <c r="C15" s="175" t="s">
        <v>943</v>
      </c>
      <c r="D15" s="258">
        <v>944800</v>
      </c>
      <c r="E15" s="258">
        <v>916936</v>
      </c>
      <c r="F15" s="258">
        <v>1026205</v>
      </c>
      <c r="G15" s="256">
        <v>-5.5199999999999999E-2</v>
      </c>
      <c r="H15" s="256">
        <v>-9.1171657642174206E-2</v>
      </c>
      <c r="I15" s="257">
        <v>2.1647430811151499E-2</v>
      </c>
      <c r="J15" s="257">
        <v>3.59716576421742E-2</v>
      </c>
      <c r="K15" s="256">
        <v>-7.6847430811151501E-2</v>
      </c>
    </row>
    <row r="16" spans="2:17" ht="15.75" customHeight="1">
      <c r="B16" s="193" t="s">
        <v>944</v>
      </c>
      <c r="C16" s="179" t="s">
        <v>945</v>
      </c>
      <c r="D16" s="261">
        <v>942100</v>
      </c>
      <c r="E16" s="261">
        <v>919856</v>
      </c>
      <c r="F16" s="261">
        <v>1045823</v>
      </c>
      <c r="G16" s="259">
        <v>-5.79E-2</v>
      </c>
      <c r="H16" s="259">
        <v>-8.8277476630975099E-2</v>
      </c>
      <c r="I16" s="260">
        <v>4.1178303587695302E-2</v>
      </c>
      <c r="J16" s="260">
        <v>3.0377476630975099E-2</v>
      </c>
      <c r="K16" s="259">
        <v>-9.9078303587695302E-2</v>
      </c>
    </row>
    <row r="17" spans="2:11" ht="15.75" customHeight="1">
      <c r="B17" s="266" t="s">
        <v>608</v>
      </c>
      <c r="C17" s="265" t="s">
        <v>946</v>
      </c>
      <c r="D17" s="264">
        <v>948300</v>
      </c>
      <c r="E17" s="264">
        <v>922250</v>
      </c>
      <c r="F17" s="264">
        <v>1068178</v>
      </c>
      <c r="G17" s="262">
        <v>-5.1700000000000003E-2</v>
      </c>
      <c r="H17" s="262">
        <v>-8.5904644664944005E-2</v>
      </c>
      <c r="I17" s="263">
        <v>6.3434020833063695E-2</v>
      </c>
      <c r="J17" s="263">
        <v>3.4204644664944002E-2</v>
      </c>
      <c r="K17" s="262">
        <v>-0.115134020833064</v>
      </c>
    </row>
    <row r="18" spans="2:11" ht="15.75" customHeight="1">
      <c r="B18" s="193" t="s">
        <v>947</v>
      </c>
      <c r="C18" s="179" t="s">
        <v>948</v>
      </c>
      <c r="D18" s="261">
        <v>935600</v>
      </c>
      <c r="E18" s="261">
        <v>890654</v>
      </c>
      <c r="F18" s="261">
        <v>1073538</v>
      </c>
      <c r="G18" s="259">
        <v>-6.4399999999999999E-2</v>
      </c>
      <c r="H18" s="259">
        <v>-0.117221269058727</v>
      </c>
      <c r="I18" s="260">
        <v>6.8770216066129E-2</v>
      </c>
      <c r="J18" s="260">
        <v>5.2821269058727097E-2</v>
      </c>
      <c r="K18" s="259">
        <v>-0.133170216066129</v>
      </c>
    </row>
    <row r="19" spans="2:11" ht="15.75" customHeight="1">
      <c r="B19" s="191" t="s">
        <v>949</v>
      </c>
      <c r="C19" s="175" t="s">
        <v>950</v>
      </c>
      <c r="D19" s="258">
        <v>939200</v>
      </c>
      <c r="E19" s="258">
        <v>905255</v>
      </c>
      <c r="F19" s="258">
        <v>1089996</v>
      </c>
      <c r="G19" s="256">
        <v>-6.08E-2</v>
      </c>
      <c r="H19" s="256">
        <v>-0.102749372844851</v>
      </c>
      <c r="I19" s="257">
        <v>8.5155122996313504E-2</v>
      </c>
      <c r="J19" s="257">
        <v>4.1949372844851097E-2</v>
      </c>
      <c r="K19" s="256">
        <v>-0.145955122996313</v>
      </c>
    </row>
    <row r="20" spans="2:11" ht="15.75" customHeight="1">
      <c r="B20" s="193" t="s">
        <v>615</v>
      </c>
      <c r="C20" s="179" t="s">
        <v>951</v>
      </c>
      <c r="D20" s="261">
        <v>951800</v>
      </c>
      <c r="E20" s="261">
        <v>985750</v>
      </c>
      <c r="F20" s="261">
        <v>1139401</v>
      </c>
      <c r="G20" s="259">
        <v>-4.82E-2</v>
      </c>
      <c r="H20" s="259">
        <v>-2.2966119250169201E-2</v>
      </c>
      <c r="I20" s="260">
        <v>0.13434070611004301</v>
      </c>
      <c r="J20" s="259">
        <v>-2.5233880749830798E-2</v>
      </c>
      <c r="K20" s="259">
        <v>-0.182540706110043</v>
      </c>
    </row>
    <row r="21" spans="2:11" ht="15.75" customHeight="1">
      <c r="B21" s="191" t="s">
        <v>872</v>
      </c>
      <c r="C21" s="175" t="s">
        <v>952</v>
      </c>
      <c r="D21" s="258">
        <v>956279.8</v>
      </c>
      <c r="E21" s="258">
        <v>985034</v>
      </c>
      <c r="F21" s="258">
        <v>1148359</v>
      </c>
      <c r="G21" s="256">
        <v>-4.3720200000000001E-2</v>
      </c>
      <c r="H21" s="256">
        <v>-2.36757882926413E-2</v>
      </c>
      <c r="I21" s="257">
        <v>0.14325892194918499</v>
      </c>
      <c r="J21" s="256">
        <v>-2.00444117073586E-2</v>
      </c>
      <c r="K21" s="256">
        <v>-0.18697912194918501</v>
      </c>
    </row>
    <row r="25" spans="2:11">
      <c r="B25" s="90" t="s">
        <v>361</v>
      </c>
      <c r="C25" s="90" t="s">
        <v>953</v>
      </c>
      <c r="D25" s="90" t="s">
        <v>954</v>
      </c>
      <c r="E25" s="90" t="s">
        <v>955</v>
      </c>
    </row>
    <row r="26" spans="2:11">
      <c r="B26" s="90" t="s">
        <v>868</v>
      </c>
      <c r="C26" s="255">
        <v>1</v>
      </c>
      <c r="D26" s="255">
        <v>1</v>
      </c>
      <c r="E26" s="255">
        <v>1</v>
      </c>
    </row>
    <row r="27" spans="2:11">
      <c r="B27" s="90" t="s">
        <v>607</v>
      </c>
      <c r="C27" s="255">
        <v>0.99819999999999998</v>
      </c>
      <c r="D27" s="255">
        <v>0.99115788054763498</v>
      </c>
      <c r="E27" s="255">
        <v>1.0016894633041999</v>
      </c>
    </row>
    <row r="28" spans="2:11">
      <c r="B28" s="90" t="s">
        <v>624</v>
      </c>
      <c r="C28" s="255">
        <v>0.996</v>
      </c>
      <c r="D28" s="255">
        <v>0.98118683226932502</v>
      </c>
      <c r="E28" s="255">
        <v>1.0028124536442899</v>
      </c>
    </row>
    <row r="29" spans="2:11">
      <c r="B29" s="90" t="s">
        <v>934</v>
      </c>
      <c r="C29" s="255">
        <v>0.98950000000000005</v>
      </c>
      <c r="D29" s="255">
        <v>0.96237366453865103</v>
      </c>
      <c r="E29" s="255">
        <v>0.99949425612343401</v>
      </c>
    </row>
    <row r="30" spans="2:11">
      <c r="B30" s="90" t="s">
        <v>670</v>
      </c>
      <c r="C30" s="255">
        <v>0.9778</v>
      </c>
      <c r="D30" s="255">
        <v>0.94790176832477502</v>
      </c>
      <c r="E30" s="255">
        <v>0.99835732795997101</v>
      </c>
    </row>
    <row r="31" spans="2:11">
      <c r="B31" s="90" t="s">
        <v>632</v>
      </c>
      <c r="C31" s="255">
        <v>0.97119999999999995</v>
      </c>
      <c r="D31" s="255">
        <v>0.93777114362769698</v>
      </c>
      <c r="E31" s="255">
        <v>0.99939967803628005</v>
      </c>
    </row>
    <row r="32" spans="2:11">
      <c r="B32" s="90" t="s">
        <v>938</v>
      </c>
      <c r="C32" s="255">
        <v>0.96340000000000003</v>
      </c>
      <c r="D32" s="255">
        <v>0.92619441958290105</v>
      </c>
      <c r="E32" s="255">
        <v>1.00270294217496</v>
      </c>
    </row>
    <row r="33" spans="2:5">
      <c r="B33" s="90" t="s">
        <v>621</v>
      </c>
      <c r="C33" s="255">
        <v>0.95809999999999995</v>
      </c>
      <c r="D33" s="255">
        <v>0.91895797589702299</v>
      </c>
      <c r="E33" s="255">
        <v>1.00519880811699</v>
      </c>
    </row>
    <row r="34" spans="2:5">
      <c r="B34" s="90" t="s">
        <v>649</v>
      </c>
      <c r="C34" s="255">
        <v>0.95120000000000005</v>
      </c>
      <c r="D34" s="255">
        <v>0.91461670438022402</v>
      </c>
      <c r="E34" s="255">
        <v>1.01229316021229</v>
      </c>
    </row>
    <row r="35" spans="2:5">
      <c r="B35" s="90" t="s">
        <v>942</v>
      </c>
      <c r="C35" s="255">
        <v>0.94479999999999997</v>
      </c>
      <c r="D35" s="255">
        <v>0.90882834235782595</v>
      </c>
      <c r="E35" s="255">
        <v>1.0216474308111501</v>
      </c>
    </row>
    <row r="36" spans="2:5">
      <c r="B36" s="90" t="s">
        <v>944</v>
      </c>
      <c r="C36" s="255">
        <v>0.94210000000000005</v>
      </c>
      <c r="D36" s="255">
        <v>0.91172252336902504</v>
      </c>
      <c r="E36" s="255">
        <v>1.0411783035877</v>
      </c>
    </row>
    <row r="37" spans="2:5">
      <c r="B37" s="90" t="s">
        <v>608</v>
      </c>
      <c r="C37" s="255">
        <v>0.94830000000000003</v>
      </c>
      <c r="D37" s="255">
        <v>0.91409535533505604</v>
      </c>
      <c r="E37" s="255">
        <v>1.0634340208330599</v>
      </c>
    </row>
    <row r="38" spans="2:5">
      <c r="B38" s="90" t="s">
        <v>947</v>
      </c>
      <c r="C38" s="255">
        <v>0.93559999999999999</v>
      </c>
      <c r="D38" s="255">
        <v>0.88277873094127302</v>
      </c>
      <c r="E38" s="255">
        <v>1.0687702160661301</v>
      </c>
    </row>
    <row r="39" spans="2:5">
      <c r="B39" s="90" t="s">
        <v>949</v>
      </c>
      <c r="C39" s="255">
        <v>0.93920000000000003</v>
      </c>
      <c r="D39" s="255">
        <v>0.89725062715514903</v>
      </c>
      <c r="E39" s="255">
        <v>1.0851551229963099</v>
      </c>
    </row>
    <row r="40" spans="2:5">
      <c r="B40" s="90" t="s">
        <v>615</v>
      </c>
      <c r="C40" s="255">
        <v>0.95179999999999998</v>
      </c>
      <c r="D40" s="255">
        <v>0.977033880749831</v>
      </c>
      <c r="E40" s="255">
        <v>1.1343407061100399</v>
      </c>
    </row>
    <row r="41" spans="2:5">
      <c r="B41" s="90" t="s">
        <v>872</v>
      </c>
      <c r="C41" s="255">
        <v>0.95627980000000001</v>
      </c>
      <c r="D41" s="255">
        <v>0.97632421170735895</v>
      </c>
      <c r="E41" s="255">
        <v>1.14325892194919</v>
      </c>
    </row>
    <row r="42" spans="2:5">
      <c r="C42" s="255"/>
      <c r="D42" s="255"/>
      <c r="E42" s="255"/>
    </row>
    <row r="43" spans="2:5">
      <c r="C43" s="255"/>
      <c r="D43" s="255"/>
      <c r="E43" s="255"/>
    </row>
    <row r="44" spans="2:5">
      <c r="C44" s="255"/>
      <c r="D44" s="255"/>
      <c r="E44" s="255"/>
    </row>
    <row r="52" spans="2:8" ht="18" customHeight="1">
      <c r="B52" s="392" t="s">
        <v>956</v>
      </c>
      <c r="C52" s="392"/>
      <c r="D52" s="392"/>
      <c r="E52" s="392"/>
      <c r="F52" s="392"/>
      <c r="G52" s="392"/>
      <c r="H52" s="392"/>
    </row>
    <row r="53" spans="2:8">
      <c r="B53" s="198" t="s">
        <v>361</v>
      </c>
      <c r="C53" s="198" t="s">
        <v>500</v>
      </c>
      <c r="D53" s="198" t="s">
        <v>957</v>
      </c>
      <c r="E53" s="198" t="s">
        <v>958</v>
      </c>
      <c r="F53" s="198" t="s">
        <v>959</v>
      </c>
      <c r="G53" s="198" t="s">
        <v>504</v>
      </c>
      <c r="H53" s="198" t="s">
        <v>960</v>
      </c>
    </row>
    <row r="54" spans="2:8" ht="15.75" customHeight="1">
      <c r="B54" s="138" t="s">
        <v>934</v>
      </c>
      <c r="C54" s="138" t="s">
        <v>201</v>
      </c>
      <c r="D54" s="138" t="s">
        <v>202</v>
      </c>
      <c r="E54" s="140">
        <v>338</v>
      </c>
      <c r="F54" s="140">
        <v>338</v>
      </c>
      <c r="G54" s="138" t="s">
        <v>451</v>
      </c>
      <c r="H54" s="138" t="s">
        <v>961</v>
      </c>
    </row>
    <row r="55" spans="2:8" ht="15.75" customHeight="1">
      <c r="B55" s="138" t="s">
        <v>670</v>
      </c>
      <c r="C55" s="138" t="s">
        <v>66</v>
      </c>
      <c r="D55" s="138" t="s">
        <v>962</v>
      </c>
      <c r="E55" s="140">
        <v>345</v>
      </c>
      <c r="F55" s="140">
        <v>683</v>
      </c>
      <c r="G55" s="138" t="s">
        <v>451</v>
      </c>
      <c r="H55" s="138" t="s">
        <v>963</v>
      </c>
    </row>
    <row r="56" spans="2:8" ht="15.75" customHeight="1">
      <c r="B56" s="133" t="s">
        <v>938</v>
      </c>
      <c r="C56" s="133" t="s">
        <v>62</v>
      </c>
      <c r="D56" s="133" t="s">
        <v>964</v>
      </c>
      <c r="E56" s="135">
        <v>27.3</v>
      </c>
      <c r="F56" s="135">
        <v>710.3</v>
      </c>
      <c r="G56" s="133" t="s">
        <v>455</v>
      </c>
      <c r="H56" s="133" t="s">
        <v>965</v>
      </c>
    </row>
    <row r="57" spans="2:8" ht="15.75" customHeight="1">
      <c r="B57" s="133" t="s">
        <v>966</v>
      </c>
      <c r="C57" s="133" t="s">
        <v>70</v>
      </c>
      <c r="D57" s="133" t="s">
        <v>967</v>
      </c>
      <c r="E57" s="135">
        <v>15.13</v>
      </c>
      <c r="F57" s="135">
        <v>725.43</v>
      </c>
      <c r="G57" s="133" t="s">
        <v>455</v>
      </c>
      <c r="H57" s="133" t="s">
        <v>968</v>
      </c>
    </row>
    <row r="58" spans="2:8" ht="15.75" customHeight="1">
      <c r="B58" s="133" t="s">
        <v>966</v>
      </c>
      <c r="C58" s="133" t="s">
        <v>211</v>
      </c>
      <c r="D58" s="133" t="s">
        <v>969</v>
      </c>
      <c r="E58" s="135">
        <v>219.82</v>
      </c>
      <c r="F58" s="135">
        <v>945.25</v>
      </c>
      <c r="G58" s="133" t="s">
        <v>455</v>
      </c>
      <c r="H58" s="133" t="s">
        <v>970</v>
      </c>
    </row>
    <row r="59" spans="2:8" ht="15.75" customHeight="1">
      <c r="B59" s="133" t="s">
        <v>966</v>
      </c>
      <c r="C59" s="133" t="s">
        <v>82</v>
      </c>
      <c r="D59" s="133" t="s">
        <v>971</v>
      </c>
      <c r="E59" s="135">
        <v>14.62</v>
      </c>
      <c r="F59" s="135">
        <v>959.87</v>
      </c>
      <c r="G59" s="133" t="s">
        <v>455</v>
      </c>
      <c r="H59" s="133" t="s">
        <v>972</v>
      </c>
    </row>
    <row r="60" spans="2:8" ht="15.75" customHeight="1">
      <c r="B60" s="133" t="s">
        <v>942</v>
      </c>
      <c r="C60" s="133" t="s">
        <v>134</v>
      </c>
      <c r="D60" s="133" t="s">
        <v>973</v>
      </c>
      <c r="E60" s="135">
        <v>530.11</v>
      </c>
      <c r="F60" s="135">
        <v>1489.98</v>
      </c>
      <c r="G60" s="133" t="s">
        <v>455</v>
      </c>
      <c r="H60" s="133" t="s">
        <v>974</v>
      </c>
    </row>
    <row r="61" spans="2:8" ht="15.75" customHeight="1">
      <c r="B61" s="133" t="s">
        <v>944</v>
      </c>
      <c r="C61" s="133" t="s">
        <v>31</v>
      </c>
      <c r="D61" s="133" t="s">
        <v>614</v>
      </c>
      <c r="E61" s="135">
        <v>200.15</v>
      </c>
      <c r="F61" s="135">
        <v>1690.13</v>
      </c>
      <c r="G61" s="133" t="s">
        <v>455</v>
      </c>
      <c r="H61" s="133" t="s">
        <v>975</v>
      </c>
    </row>
    <row r="62" spans="2:8" ht="15.75" customHeight="1">
      <c r="B62" s="133" t="s">
        <v>944</v>
      </c>
      <c r="C62" s="133" t="s">
        <v>37</v>
      </c>
      <c r="D62" s="133" t="s">
        <v>976</v>
      </c>
      <c r="E62" s="135">
        <v>247.95</v>
      </c>
      <c r="F62" s="135">
        <v>1938.08</v>
      </c>
      <c r="G62" s="133" t="s">
        <v>455</v>
      </c>
      <c r="H62" s="133" t="s">
        <v>977</v>
      </c>
    </row>
    <row r="63" spans="2:8" ht="15.75" customHeight="1">
      <c r="B63" s="138" t="s">
        <v>944</v>
      </c>
      <c r="C63" s="138" t="s">
        <v>54</v>
      </c>
      <c r="D63" s="138" t="s">
        <v>978</v>
      </c>
      <c r="E63" s="140">
        <v>23.11</v>
      </c>
      <c r="F63" s="140">
        <v>1961.19</v>
      </c>
      <c r="G63" s="138" t="s">
        <v>451</v>
      </c>
      <c r="H63" s="138" t="s">
        <v>979</v>
      </c>
    </row>
    <row r="64" spans="2:8" ht="15.75" customHeight="1">
      <c r="B64" s="133" t="s">
        <v>608</v>
      </c>
      <c r="C64" s="133" t="s">
        <v>41</v>
      </c>
      <c r="D64" s="133" t="s">
        <v>626</v>
      </c>
      <c r="E64" s="135">
        <v>2.25</v>
      </c>
      <c r="F64" s="135">
        <v>1963.44</v>
      </c>
      <c r="G64" s="133" t="s">
        <v>455</v>
      </c>
      <c r="H64" s="133" t="s">
        <v>980</v>
      </c>
    </row>
    <row r="65" spans="2:8" ht="15.75" customHeight="1">
      <c r="B65" s="123" t="s">
        <v>981</v>
      </c>
      <c r="C65" s="123" t="s">
        <v>78</v>
      </c>
      <c r="D65" s="123" t="s">
        <v>405</v>
      </c>
      <c r="E65" s="125">
        <v>80.5</v>
      </c>
      <c r="F65" s="125">
        <v>2043.94</v>
      </c>
      <c r="G65" s="123" t="s">
        <v>463</v>
      </c>
      <c r="H65" s="123" t="s">
        <v>982</v>
      </c>
    </row>
    <row r="66" spans="2:8">
      <c r="B66" s="463" t="s">
        <v>983</v>
      </c>
      <c r="C66" s="463"/>
      <c r="D66" s="463"/>
      <c r="E66" s="211">
        <v>2043.95</v>
      </c>
    </row>
  </sheetData>
  <mergeCells count="3">
    <mergeCell ref="B4:I4"/>
    <mergeCell ref="B52:H52"/>
    <mergeCell ref="B66:D66"/>
  </mergeCells>
  <pageMargins left="0.75" right="0.75" top="1" bottom="1" header="0.511811023622047" footer="0.511811023622047"/>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54FF-C85F-4A5E-AA2C-8D17149E1C64}">
  <sheetPr>
    <tabColor rgb="FFD68910"/>
  </sheetPr>
  <dimension ref="A1:P36"/>
  <sheetViews>
    <sheetView showGridLines="0" zoomScaleNormal="100" workbookViewId="0">
      <selection activeCell="C13" sqref="C13"/>
    </sheetView>
  </sheetViews>
  <sheetFormatPr defaultColWidth="8.7109375" defaultRowHeight="14.45"/>
  <cols>
    <col min="1" max="1" width="28.42578125" style="90" bestFit="1" customWidth="1"/>
    <col min="2" max="2" width="11.7109375" style="90" bestFit="1" customWidth="1"/>
    <col min="3" max="3" width="20.42578125" style="90" bestFit="1" customWidth="1"/>
    <col min="4" max="4" width="12.28515625" style="90" bestFit="1" customWidth="1"/>
    <col min="5" max="5" width="13.85546875" style="90" bestFit="1" customWidth="1"/>
    <col min="6" max="6" width="11.28515625" style="90" bestFit="1" customWidth="1"/>
    <col min="7" max="7" width="15" style="90" bestFit="1" customWidth="1"/>
    <col min="8" max="8" width="33.5703125" style="90" bestFit="1" customWidth="1"/>
    <col min="9" max="9" width="17.140625" style="90" bestFit="1" customWidth="1"/>
    <col min="10" max="16384" width="8.7109375" style="90"/>
  </cols>
  <sheetData>
    <row r="1" spans="1:16" ht="31.5" customHeight="1">
      <c r="A1" s="462" t="s">
        <v>984</v>
      </c>
      <c r="B1" s="462"/>
      <c r="C1" s="462"/>
      <c r="D1" s="462"/>
      <c r="E1" s="462"/>
      <c r="F1" s="462"/>
      <c r="G1" s="462"/>
      <c r="H1" s="462"/>
      <c r="I1" s="462"/>
      <c r="J1" s="462"/>
      <c r="K1" s="462"/>
      <c r="L1" s="462"/>
      <c r="M1" s="462"/>
      <c r="N1" s="462"/>
      <c r="O1" s="462"/>
      <c r="P1" s="462"/>
    </row>
    <row r="3" spans="1:16">
      <c r="A3" s="392" t="s">
        <v>985</v>
      </c>
      <c r="B3" s="392"/>
      <c r="C3" s="392"/>
      <c r="D3" s="392"/>
      <c r="E3" s="392"/>
      <c r="F3" s="392"/>
      <c r="G3" s="392"/>
      <c r="H3" s="392"/>
      <c r="I3" s="392"/>
    </row>
    <row r="4" spans="1:16">
      <c r="A4" s="198" t="s">
        <v>796</v>
      </c>
      <c r="B4" s="198" t="s">
        <v>986</v>
      </c>
      <c r="C4" s="198" t="s">
        <v>840</v>
      </c>
      <c r="D4" s="198" t="s">
        <v>987</v>
      </c>
    </row>
    <row r="5" spans="1:16" ht="18" customHeight="1">
      <c r="A5" s="464" t="s">
        <v>988</v>
      </c>
      <c r="B5" s="464"/>
      <c r="C5" s="295">
        <v>-43720.2</v>
      </c>
      <c r="D5" s="294">
        <v>-4.3720000000000002E-2</v>
      </c>
      <c r="E5" s="465" t="s">
        <v>989</v>
      </c>
      <c r="F5" s="465"/>
      <c r="G5" s="465"/>
      <c r="H5" s="465"/>
      <c r="I5" s="465"/>
    </row>
    <row r="6" spans="1:16" ht="18" customHeight="1">
      <c r="A6" s="466" t="s">
        <v>990</v>
      </c>
      <c r="B6" s="466"/>
      <c r="C6" s="293">
        <v>19060.5</v>
      </c>
      <c r="D6" s="292">
        <v>1.9060000000000001E-2</v>
      </c>
      <c r="E6" s="467" t="s">
        <v>991</v>
      </c>
      <c r="F6" s="467"/>
      <c r="G6" s="467"/>
      <c r="H6" s="467"/>
      <c r="I6" s="467"/>
    </row>
    <row r="7" spans="1:16" ht="18" customHeight="1">
      <c r="A7" s="466" t="s">
        <v>992</v>
      </c>
      <c r="B7" s="466"/>
      <c r="C7" s="291">
        <v>-62780.7</v>
      </c>
      <c r="D7" s="290">
        <v>-6.2780000000000002E-2</v>
      </c>
      <c r="E7" s="467" t="s">
        <v>993</v>
      </c>
      <c r="F7" s="467"/>
      <c r="G7" s="467"/>
      <c r="H7" s="467"/>
      <c r="I7" s="467"/>
    </row>
    <row r="8" spans="1:16" ht="18" customHeight="1">
      <c r="A8" s="464" t="s">
        <v>994</v>
      </c>
      <c r="B8" s="464"/>
      <c r="C8" s="289">
        <v>5867.54</v>
      </c>
      <c r="D8" s="288">
        <v>5.8700000000000002E-3</v>
      </c>
      <c r="E8" s="465" t="s">
        <v>995</v>
      </c>
      <c r="F8" s="465"/>
      <c r="G8" s="465"/>
      <c r="H8" s="465"/>
      <c r="I8" s="465"/>
    </row>
    <row r="9" spans="1:16" ht="18" customHeight="1">
      <c r="A9" s="466" t="s">
        <v>996</v>
      </c>
      <c r="B9" s="466"/>
      <c r="C9" s="293">
        <v>21500</v>
      </c>
      <c r="D9" s="292">
        <v>2.1499999999999998E-2</v>
      </c>
      <c r="E9" s="467" t="s">
        <v>997</v>
      </c>
      <c r="F9" s="467"/>
      <c r="G9" s="467"/>
      <c r="H9" s="467"/>
      <c r="I9" s="467"/>
    </row>
    <row r="10" spans="1:16" ht="18" customHeight="1">
      <c r="A10" s="466" t="s">
        <v>998</v>
      </c>
      <c r="B10" s="466"/>
      <c r="C10" s="291">
        <v>-15632.46</v>
      </c>
      <c r="D10" s="290">
        <v>-1.5630000000000002E-2</v>
      </c>
      <c r="E10" s="467" t="s">
        <v>999</v>
      </c>
      <c r="F10" s="467"/>
      <c r="G10" s="467"/>
      <c r="H10" s="467"/>
      <c r="I10" s="467"/>
    </row>
    <row r="11" spans="1:16" ht="18" customHeight="1">
      <c r="A11" s="468" t="s">
        <v>1000</v>
      </c>
      <c r="B11" s="468"/>
      <c r="C11" s="163">
        <v>-37852.660000000003</v>
      </c>
      <c r="D11" s="287">
        <v>-3.7850000000000002E-2</v>
      </c>
      <c r="E11" s="469" t="s">
        <v>1001</v>
      </c>
      <c r="F11" s="469"/>
      <c r="G11" s="469"/>
      <c r="H11" s="469"/>
      <c r="I11" s="469"/>
    </row>
    <row r="12" spans="1:16" ht="18" customHeight="1">
      <c r="A12" s="464" t="s">
        <v>1002</v>
      </c>
      <c r="B12" s="464"/>
      <c r="C12" s="289">
        <v>2588.0700000000002</v>
      </c>
      <c r="D12" s="288">
        <v>2.5899999999999999E-3</v>
      </c>
      <c r="E12" s="465" t="s">
        <v>1003</v>
      </c>
      <c r="F12" s="465"/>
      <c r="G12" s="465"/>
      <c r="H12" s="465"/>
      <c r="I12" s="465"/>
    </row>
    <row r="13" spans="1:16" ht="18" customHeight="1">
      <c r="A13" s="468" t="s">
        <v>1004</v>
      </c>
      <c r="B13" s="468"/>
      <c r="C13" s="163">
        <v>-43720.2</v>
      </c>
      <c r="D13" s="287">
        <v>-4.3720000000000002E-2</v>
      </c>
      <c r="E13" s="469" t="s">
        <v>1005</v>
      </c>
      <c r="F13" s="469"/>
      <c r="G13" s="469"/>
      <c r="H13" s="469"/>
      <c r="I13" s="469"/>
    </row>
    <row r="17" spans="1:9">
      <c r="A17" s="392" t="s">
        <v>1006</v>
      </c>
      <c r="B17" s="392"/>
      <c r="C17" s="392"/>
      <c r="D17" s="392"/>
      <c r="E17" s="392"/>
      <c r="F17" s="392"/>
      <c r="G17" s="392"/>
      <c r="H17" s="392"/>
      <c r="I17" s="392"/>
    </row>
    <row r="18" spans="1:9">
      <c r="A18" s="198" t="s">
        <v>1007</v>
      </c>
      <c r="B18" s="198" t="s">
        <v>1008</v>
      </c>
      <c r="C18" s="198" t="s">
        <v>1009</v>
      </c>
      <c r="D18" s="198" t="s">
        <v>1010</v>
      </c>
      <c r="E18" s="198" t="s">
        <v>1011</v>
      </c>
      <c r="F18" s="198" t="s">
        <v>1012</v>
      </c>
      <c r="G18" s="198" t="s">
        <v>1013</v>
      </c>
      <c r="H18" s="198" t="s">
        <v>1014</v>
      </c>
      <c r="I18" s="198" t="s">
        <v>1015</v>
      </c>
    </row>
    <row r="19" spans="1:9" ht="19.5" customHeight="1">
      <c r="A19" s="284" t="s">
        <v>1016</v>
      </c>
      <c r="B19" s="285" t="s">
        <v>1017</v>
      </c>
      <c r="C19" s="285" t="s">
        <v>1018</v>
      </c>
      <c r="D19" s="286" t="s">
        <v>1019</v>
      </c>
      <c r="E19" s="285" t="s">
        <v>1020</v>
      </c>
      <c r="F19" s="285" t="s">
        <v>1021</v>
      </c>
      <c r="G19" s="285" t="s">
        <v>1020</v>
      </c>
      <c r="H19" s="284" t="s">
        <v>1022</v>
      </c>
      <c r="I19" s="284" t="s">
        <v>1023</v>
      </c>
    </row>
    <row r="20" spans="1:9" ht="19.5" customHeight="1">
      <c r="A20" s="281" t="s">
        <v>1024</v>
      </c>
      <c r="B20" s="282" t="s">
        <v>1018</v>
      </c>
      <c r="C20" s="282" t="s">
        <v>1025</v>
      </c>
      <c r="D20" s="283" t="s">
        <v>1026</v>
      </c>
      <c r="E20" s="282" t="s">
        <v>1027</v>
      </c>
      <c r="F20" s="282" t="s">
        <v>1028</v>
      </c>
      <c r="G20" s="282" t="s">
        <v>1027</v>
      </c>
      <c r="H20" s="281" t="s">
        <v>1029</v>
      </c>
      <c r="I20" s="281" t="s">
        <v>1030</v>
      </c>
    </row>
    <row r="21" spans="1:9" ht="19.5" customHeight="1">
      <c r="A21" s="277" t="s">
        <v>1031</v>
      </c>
      <c r="B21" s="279" t="s">
        <v>1025</v>
      </c>
      <c r="C21" s="279" t="s">
        <v>1032</v>
      </c>
      <c r="D21" s="280" t="s">
        <v>1033</v>
      </c>
      <c r="E21" s="279" t="s">
        <v>1034</v>
      </c>
      <c r="F21" s="279" t="s">
        <v>1035</v>
      </c>
      <c r="G21" s="278" t="s">
        <v>1036</v>
      </c>
      <c r="H21" s="277" t="s">
        <v>1037</v>
      </c>
      <c r="I21" s="277" t="s">
        <v>1038</v>
      </c>
    </row>
    <row r="22" spans="1:9" ht="19.5" customHeight="1">
      <c r="A22" s="274" t="s">
        <v>1039</v>
      </c>
      <c r="B22" s="276" t="s">
        <v>1032</v>
      </c>
      <c r="C22" s="276" t="s">
        <v>1040</v>
      </c>
      <c r="D22" s="276" t="s">
        <v>1041</v>
      </c>
      <c r="E22" s="275" t="s">
        <v>1042</v>
      </c>
      <c r="F22" s="276" t="s">
        <v>392</v>
      </c>
      <c r="G22" s="275" t="s">
        <v>1042</v>
      </c>
      <c r="H22" s="274" t="s">
        <v>1043</v>
      </c>
      <c r="I22" s="274" t="s">
        <v>1044</v>
      </c>
    </row>
    <row r="26" spans="1:9">
      <c r="A26" s="392" t="s">
        <v>1045</v>
      </c>
      <c r="B26" s="392"/>
      <c r="C26" s="392"/>
      <c r="D26" s="392"/>
      <c r="E26" s="392"/>
      <c r="F26" s="392"/>
      <c r="G26" s="392"/>
      <c r="H26" s="392"/>
      <c r="I26" s="392"/>
    </row>
    <row r="27" spans="1:9" ht="18" customHeight="1">
      <c r="A27" s="170" t="s">
        <v>796</v>
      </c>
      <c r="B27" s="170" t="s">
        <v>357</v>
      </c>
      <c r="C27" s="170" t="s">
        <v>1046</v>
      </c>
      <c r="D27" s="470" t="s">
        <v>1047</v>
      </c>
      <c r="E27" s="470"/>
      <c r="F27" s="470"/>
      <c r="G27" s="470"/>
      <c r="H27" s="470"/>
      <c r="I27" s="470"/>
    </row>
    <row r="28" spans="1:9" ht="18" customHeight="1">
      <c r="A28" s="267" t="s">
        <v>1048</v>
      </c>
      <c r="B28" s="268" t="s">
        <v>800</v>
      </c>
      <c r="C28" s="267" t="s">
        <v>1049</v>
      </c>
      <c r="D28" s="472" t="s">
        <v>1050</v>
      </c>
      <c r="E28" s="472"/>
      <c r="F28" s="472"/>
      <c r="G28" s="472"/>
      <c r="H28" s="472"/>
      <c r="I28" s="472"/>
    </row>
    <row r="29" spans="1:9" ht="18" customHeight="1">
      <c r="A29" s="269" t="s">
        <v>1051</v>
      </c>
      <c r="B29" s="270" t="s">
        <v>800</v>
      </c>
      <c r="C29" s="269" t="s">
        <v>1052</v>
      </c>
      <c r="D29" s="471" t="s">
        <v>1053</v>
      </c>
      <c r="E29" s="471"/>
      <c r="F29" s="471"/>
      <c r="G29" s="471"/>
      <c r="H29" s="471"/>
      <c r="I29" s="471"/>
    </row>
    <row r="30" spans="1:9" ht="18" customHeight="1">
      <c r="A30" s="271" t="s">
        <v>1054</v>
      </c>
      <c r="B30" s="272" t="s">
        <v>1055</v>
      </c>
      <c r="C30" s="271" t="s">
        <v>1056</v>
      </c>
      <c r="D30" s="473" t="s">
        <v>1057</v>
      </c>
      <c r="E30" s="473"/>
      <c r="F30" s="473"/>
      <c r="G30" s="473"/>
      <c r="H30" s="473"/>
      <c r="I30" s="473"/>
    </row>
    <row r="31" spans="1:9" ht="18" customHeight="1">
      <c r="A31" s="187" t="s">
        <v>1058</v>
      </c>
      <c r="B31" s="273" t="s">
        <v>1059</v>
      </c>
      <c r="C31" s="187" t="s">
        <v>1056</v>
      </c>
      <c r="D31" s="474" t="s">
        <v>1060</v>
      </c>
      <c r="E31" s="474"/>
      <c r="F31" s="474"/>
      <c r="G31" s="474"/>
      <c r="H31" s="474"/>
      <c r="I31" s="474"/>
    </row>
    <row r="32" spans="1:9" ht="18" customHeight="1">
      <c r="A32" s="271" t="s">
        <v>1061</v>
      </c>
      <c r="B32" s="272" t="s">
        <v>1062</v>
      </c>
      <c r="C32" s="271" t="s">
        <v>1063</v>
      </c>
      <c r="D32" s="473" t="s">
        <v>1064</v>
      </c>
      <c r="E32" s="473"/>
      <c r="F32" s="473"/>
      <c r="G32" s="473"/>
      <c r="H32" s="473"/>
      <c r="I32" s="473"/>
    </row>
    <row r="33" spans="1:9" ht="18" customHeight="1">
      <c r="A33" s="269" t="s">
        <v>1065</v>
      </c>
      <c r="B33" s="270" t="s">
        <v>821</v>
      </c>
      <c r="C33" s="269" t="s">
        <v>1066</v>
      </c>
      <c r="D33" s="471" t="s">
        <v>1067</v>
      </c>
      <c r="E33" s="471"/>
      <c r="F33" s="471"/>
      <c r="G33" s="471"/>
      <c r="H33" s="471"/>
      <c r="I33" s="471"/>
    </row>
    <row r="34" spans="1:9" ht="18" customHeight="1">
      <c r="A34" s="267" t="s">
        <v>1068</v>
      </c>
      <c r="B34" s="268" t="s">
        <v>1069</v>
      </c>
      <c r="C34" s="267" t="s">
        <v>1070</v>
      </c>
      <c r="D34" s="472" t="s">
        <v>1071</v>
      </c>
      <c r="E34" s="472"/>
      <c r="F34" s="472"/>
      <c r="G34" s="472"/>
      <c r="H34" s="472"/>
      <c r="I34" s="472"/>
    </row>
    <row r="35" spans="1:9" ht="18" customHeight="1">
      <c r="A35" s="269" t="s">
        <v>1072</v>
      </c>
      <c r="B35" s="270" t="s">
        <v>1073</v>
      </c>
      <c r="C35" s="269" t="s">
        <v>1074</v>
      </c>
      <c r="D35" s="471" t="s">
        <v>1075</v>
      </c>
      <c r="E35" s="471"/>
      <c r="F35" s="471"/>
      <c r="G35" s="471"/>
      <c r="H35" s="471"/>
      <c r="I35" s="471"/>
    </row>
    <row r="36" spans="1:9" ht="18" customHeight="1">
      <c r="A36" s="267" t="s">
        <v>1076</v>
      </c>
      <c r="B36" s="268" t="s">
        <v>1077</v>
      </c>
      <c r="C36" s="267" t="s">
        <v>1078</v>
      </c>
      <c r="D36" s="472" t="s">
        <v>1079</v>
      </c>
      <c r="E36" s="472"/>
      <c r="F36" s="472"/>
      <c r="G36" s="472"/>
      <c r="H36" s="472"/>
      <c r="I36" s="472"/>
    </row>
  </sheetData>
  <mergeCells count="32">
    <mergeCell ref="D33:I33"/>
    <mergeCell ref="D34:I34"/>
    <mergeCell ref="D35:I35"/>
    <mergeCell ref="D36:I36"/>
    <mergeCell ref="D28:I28"/>
    <mergeCell ref="D29:I29"/>
    <mergeCell ref="D30:I30"/>
    <mergeCell ref="D31:I31"/>
    <mergeCell ref="D32:I32"/>
    <mergeCell ref="A13:B13"/>
    <mergeCell ref="E13:I13"/>
    <mergeCell ref="A17:I17"/>
    <mergeCell ref="A26:I26"/>
    <mergeCell ref="D27:I27"/>
    <mergeCell ref="E12:I12"/>
    <mergeCell ref="A7:B7"/>
    <mergeCell ref="E7:I7"/>
    <mergeCell ref="A8:B8"/>
    <mergeCell ref="E8:I8"/>
    <mergeCell ref="A9:B9"/>
    <mergeCell ref="E9:I9"/>
    <mergeCell ref="A10:B10"/>
    <mergeCell ref="E10:I10"/>
    <mergeCell ref="A11:B11"/>
    <mergeCell ref="E11:I11"/>
    <mergeCell ref="A12:B12"/>
    <mergeCell ref="A1:P1"/>
    <mergeCell ref="A3:I3"/>
    <mergeCell ref="A5:B5"/>
    <mergeCell ref="E5:I5"/>
    <mergeCell ref="A6:B6"/>
    <mergeCell ref="E6:I6"/>
  </mergeCells>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EE200-53E3-4BBB-A842-1BA5B97609EE}">
  <sheetPr>
    <tabColor rgb="FF4A235A"/>
  </sheetPr>
  <dimension ref="A1:P27"/>
  <sheetViews>
    <sheetView showGridLines="0" zoomScale="87" zoomScaleNormal="100" workbookViewId="0">
      <selection activeCell="D32" sqref="D32"/>
    </sheetView>
  </sheetViews>
  <sheetFormatPr defaultColWidth="8.7109375" defaultRowHeight="14.45"/>
  <cols>
    <col min="1" max="1" width="25.28515625" style="90" bestFit="1" customWidth="1"/>
    <col min="2" max="2" width="30.28515625" style="90" bestFit="1" customWidth="1"/>
    <col min="3" max="3" width="9" style="90" bestFit="1" customWidth="1"/>
    <col min="4" max="4" width="18.42578125" style="90" bestFit="1" customWidth="1"/>
    <col min="5" max="5" width="19.85546875" style="90" bestFit="1" customWidth="1"/>
    <col min="6" max="6" width="13.85546875" style="90" bestFit="1" customWidth="1"/>
    <col min="7" max="7" width="12" style="90" bestFit="1" customWidth="1"/>
    <col min="8" max="8" width="5.85546875" style="90" customWidth="1"/>
    <col min="9" max="9" width="13.42578125" style="90" bestFit="1" customWidth="1"/>
    <col min="10" max="10" width="24.5703125" style="90" bestFit="1" customWidth="1"/>
    <col min="11" max="16384" width="8.7109375" style="90"/>
  </cols>
  <sheetData>
    <row r="1" spans="1:16" ht="16.899999999999999">
      <c r="A1" s="462" t="s">
        <v>1080</v>
      </c>
      <c r="B1" s="462"/>
      <c r="C1" s="462"/>
      <c r="D1" s="462"/>
      <c r="E1" s="462"/>
      <c r="F1" s="462"/>
      <c r="G1" s="462"/>
      <c r="H1" s="462"/>
      <c r="I1" s="462"/>
      <c r="J1" s="462"/>
      <c r="K1" s="462"/>
      <c r="L1" s="462"/>
      <c r="M1" s="462"/>
      <c r="N1" s="462"/>
      <c r="O1" s="462"/>
      <c r="P1" s="462"/>
    </row>
    <row r="3" spans="1:16">
      <c r="A3" s="392" t="s">
        <v>1081</v>
      </c>
      <c r="B3" s="392"/>
      <c r="C3" s="392"/>
      <c r="D3" s="392"/>
      <c r="E3" s="392"/>
      <c r="F3" s="392"/>
      <c r="G3" s="392"/>
      <c r="H3" s="392"/>
    </row>
    <row r="4" spans="1:16">
      <c r="A4" s="198" t="s">
        <v>1082</v>
      </c>
      <c r="B4" s="198" t="s">
        <v>1046</v>
      </c>
      <c r="C4" s="198" t="s">
        <v>357</v>
      </c>
      <c r="D4" s="198" t="s">
        <v>1083</v>
      </c>
      <c r="E4" s="198" t="s">
        <v>798</v>
      </c>
      <c r="F4" s="479" t="s">
        <v>1047</v>
      </c>
      <c r="G4" s="461"/>
      <c r="H4" s="461"/>
      <c r="I4" s="461"/>
      <c r="J4" s="461"/>
    </row>
    <row r="5" spans="1:16">
      <c r="A5" s="308" t="s">
        <v>433</v>
      </c>
      <c r="B5" s="187" t="s">
        <v>1084</v>
      </c>
      <c r="C5" s="315">
        <v>-2.1107969999999998</v>
      </c>
      <c r="D5" s="187" t="s">
        <v>1085</v>
      </c>
      <c r="E5" s="269" t="s">
        <v>1086</v>
      </c>
      <c r="F5" s="475" t="s">
        <v>1087</v>
      </c>
      <c r="G5" s="476"/>
      <c r="H5" s="476"/>
      <c r="I5" s="476"/>
      <c r="J5" s="476"/>
    </row>
    <row r="6" spans="1:16">
      <c r="A6" s="306" t="s">
        <v>1088</v>
      </c>
      <c r="B6" s="271" t="s">
        <v>1089</v>
      </c>
      <c r="C6" s="314">
        <v>-4.1558217728226401</v>
      </c>
      <c r="D6" s="271" t="s">
        <v>1085</v>
      </c>
      <c r="E6" s="267" t="s">
        <v>1090</v>
      </c>
      <c r="F6" s="477" t="s">
        <v>1091</v>
      </c>
      <c r="G6" s="478"/>
      <c r="H6" s="478"/>
      <c r="I6" s="478"/>
      <c r="J6" s="478"/>
    </row>
    <row r="7" spans="1:16">
      <c r="A7" s="308" t="s">
        <v>1092</v>
      </c>
      <c r="B7" s="187" t="s">
        <v>1093</v>
      </c>
      <c r="C7" s="315">
        <v>-0.64454277286135697</v>
      </c>
      <c r="D7" s="187" t="s">
        <v>1085</v>
      </c>
      <c r="E7" s="269" t="s">
        <v>1090</v>
      </c>
      <c r="F7" s="475" t="s">
        <v>1094</v>
      </c>
      <c r="G7" s="476"/>
      <c r="H7" s="476"/>
      <c r="I7" s="476"/>
      <c r="J7" s="476"/>
    </row>
    <row r="8" spans="1:16">
      <c r="A8" s="306" t="s">
        <v>1095</v>
      </c>
      <c r="B8" s="271" t="s">
        <v>1096</v>
      </c>
      <c r="C8" s="311">
        <v>0.16603562877811501</v>
      </c>
      <c r="D8" s="271" t="s">
        <v>1085</v>
      </c>
      <c r="E8" s="267" t="s">
        <v>1097</v>
      </c>
      <c r="F8" s="477" t="s">
        <v>1098</v>
      </c>
      <c r="G8" s="478"/>
      <c r="H8" s="478"/>
      <c r="I8" s="478"/>
      <c r="J8" s="478"/>
    </row>
    <row r="9" spans="1:16">
      <c r="A9" s="308" t="s">
        <v>1099</v>
      </c>
      <c r="B9" s="187" t="s">
        <v>1100</v>
      </c>
      <c r="C9" s="315">
        <v>-2</v>
      </c>
      <c r="D9" s="187" t="s">
        <v>1101</v>
      </c>
      <c r="E9" s="269" t="s">
        <v>1102</v>
      </c>
      <c r="F9" s="475" t="s">
        <v>1103</v>
      </c>
      <c r="G9" s="476"/>
      <c r="H9" s="476"/>
      <c r="I9" s="476"/>
      <c r="J9" s="476"/>
    </row>
    <row r="10" spans="1:16">
      <c r="A10" s="306" t="s">
        <v>1104</v>
      </c>
      <c r="B10" s="271" t="s">
        <v>1105</v>
      </c>
      <c r="C10" s="314">
        <v>-0.138157422973651</v>
      </c>
      <c r="D10" s="271" t="s">
        <v>1106</v>
      </c>
      <c r="E10" s="267" t="s">
        <v>1090</v>
      </c>
      <c r="F10" s="477" t="s">
        <v>1107</v>
      </c>
      <c r="G10" s="478"/>
      <c r="H10" s="478"/>
      <c r="I10" s="478"/>
      <c r="J10" s="478"/>
    </row>
    <row r="11" spans="1:16">
      <c r="A11" s="308" t="s">
        <v>1108</v>
      </c>
      <c r="B11" s="187" t="s">
        <v>1109</v>
      </c>
      <c r="C11" s="315">
        <v>-0.27361954999999999</v>
      </c>
      <c r="D11" s="187" t="s">
        <v>1110</v>
      </c>
      <c r="E11" s="269" t="s">
        <v>1111</v>
      </c>
      <c r="F11" s="475" t="s">
        <v>1112</v>
      </c>
      <c r="G11" s="476"/>
      <c r="H11" s="476"/>
      <c r="I11" s="476"/>
      <c r="J11" s="476"/>
    </row>
    <row r="12" spans="1:16">
      <c r="A12" s="306" t="s">
        <v>435</v>
      </c>
      <c r="B12" s="271" t="s">
        <v>1113</v>
      </c>
      <c r="C12" s="314">
        <v>-4.4299999999999998E-4</v>
      </c>
      <c r="D12" s="271" t="s">
        <v>1114</v>
      </c>
      <c r="E12" s="267" t="s">
        <v>1115</v>
      </c>
      <c r="F12" s="477" t="s">
        <v>1116</v>
      </c>
      <c r="G12" s="478"/>
      <c r="H12" s="478"/>
      <c r="I12" s="478"/>
      <c r="J12" s="478"/>
    </row>
    <row r="13" spans="1:16">
      <c r="A13" s="308" t="s">
        <v>325</v>
      </c>
      <c r="B13" s="187" t="s">
        <v>1117</v>
      </c>
      <c r="C13" s="313">
        <v>0.62754500000000002</v>
      </c>
      <c r="D13" s="187" t="s">
        <v>1118</v>
      </c>
      <c r="E13" s="312" t="s">
        <v>1119</v>
      </c>
      <c r="F13" s="475" t="s">
        <v>1120</v>
      </c>
      <c r="G13" s="476"/>
      <c r="H13" s="476"/>
      <c r="I13" s="476"/>
      <c r="J13" s="476"/>
    </row>
    <row r="14" spans="1:16">
      <c r="A14" s="306" t="s">
        <v>1121</v>
      </c>
      <c r="B14" s="271" t="s">
        <v>1122</v>
      </c>
      <c r="C14" s="311">
        <v>0.16603562877811501</v>
      </c>
      <c r="D14" s="271" t="s">
        <v>1123</v>
      </c>
      <c r="E14" s="267" t="s">
        <v>1124</v>
      </c>
      <c r="F14" s="477" t="s">
        <v>1125</v>
      </c>
      <c r="G14" s="478"/>
      <c r="H14" s="478"/>
      <c r="I14" s="478"/>
      <c r="J14" s="478"/>
    </row>
    <row r="15" spans="1:16">
      <c r="A15" s="308" t="s">
        <v>1126</v>
      </c>
      <c r="B15" s="187" t="s">
        <v>1127</v>
      </c>
      <c r="C15" s="260">
        <v>0.28571428571428598</v>
      </c>
      <c r="D15" s="187" t="s">
        <v>1128</v>
      </c>
      <c r="E15" s="269" t="s">
        <v>1129</v>
      </c>
      <c r="F15" s="475" t="s">
        <v>1130</v>
      </c>
      <c r="G15" s="476"/>
      <c r="H15" s="476"/>
      <c r="I15" s="476"/>
      <c r="J15" s="476"/>
    </row>
    <row r="16" spans="1:16">
      <c r="A16" s="306" t="s">
        <v>1131</v>
      </c>
      <c r="B16" s="271" t="s">
        <v>1132</v>
      </c>
      <c r="C16" s="310">
        <v>3176.75</v>
      </c>
      <c r="D16" s="271" t="s">
        <v>1133</v>
      </c>
      <c r="E16" s="309" t="s">
        <v>1134</v>
      </c>
      <c r="F16" s="477" t="s">
        <v>1135</v>
      </c>
      <c r="G16" s="478"/>
      <c r="H16" s="478"/>
      <c r="I16" s="478"/>
      <c r="J16" s="478"/>
    </row>
    <row r="17" spans="1:10">
      <c r="A17" s="308" t="s">
        <v>1136</v>
      </c>
      <c r="B17" s="187" t="s">
        <v>1137</v>
      </c>
      <c r="C17" s="307">
        <v>-7653.1766666666699</v>
      </c>
      <c r="D17" s="187" t="s">
        <v>1138</v>
      </c>
      <c r="E17" s="269" t="s">
        <v>1139</v>
      </c>
      <c r="F17" s="475" t="s">
        <v>1140</v>
      </c>
      <c r="G17" s="476"/>
      <c r="H17" s="476"/>
      <c r="I17" s="476"/>
      <c r="J17" s="476"/>
    </row>
    <row r="18" spans="1:10">
      <c r="A18" s="306" t="s">
        <v>1141</v>
      </c>
      <c r="B18" s="271" t="s">
        <v>1142</v>
      </c>
      <c r="C18" s="305">
        <v>-4558.9119047619097</v>
      </c>
      <c r="D18" s="271" t="s">
        <v>1114</v>
      </c>
      <c r="E18" s="267" t="s">
        <v>1143</v>
      </c>
      <c r="F18" s="477" t="s">
        <v>1144</v>
      </c>
      <c r="G18" s="478"/>
      <c r="H18" s="478"/>
      <c r="I18" s="478"/>
      <c r="J18" s="478"/>
    </row>
    <row r="22" spans="1:10">
      <c r="A22" s="392" t="s">
        <v>1145</v>
      </c>
      <c r="B22" s="392"/>
      <c r="C22" s="392"/>
      <c r="D22" s="392"/>
      <c r="E22" s="392"/>
      <c r="F22" s="392"/>
      <c r="G22" s="392"/>
      <c r="H22" s="392"/>
    </row>
    <row r="23" spans="1:10">
      <c r="A23" s="198" t="s">
        <v>1146</v>
      </c>
      <c r="B23" s="198" t="s">
        <v>1147</v>
      </c>
      <c r="C23" s="198" t="s">
        <v>1148</v>
      </c>
      <c r="D23" s="198" t="s">
        <v>1149</v>
      </c>
      <c r="E23" s="198" t="s">
        <v>1150</v>
      </c>
      <c r="F23" s="198" t="s">
        <v>1151</v>
      </c>
      <c r="G23" s="198" t="s">
        <v>1152</v>
      </c>
      <c r="H23" s="198" t="s">
        <v>1153</v>
      </c>
      <c r="I23" s="198" t="s">
        <v>1154</v>
      </c>
      <c r="J23" s="198" t="s">
        <v>598</v>
      </c>
    </row>
    <row r="24" spans="1:10">
      <c r="A24" s="183" t="s">
        <v>1155</v>
      </c>
      <c r="B24" s="186" t="s">
        <v>624</v>
      </c>
      <c r="C24" s="186" t="s">
        <v>947</v>
      </c>
      <c r="D24" s="186" t="s">
        <v>1156</v>
      </c>
      <c r="E24" s="303" t="s">
        <v>1157</v>
      </c>
      <c r="F24" s="303" t="s">
        <v>1158</v>
      </c>
      <c r="G24" s="304" t="s">
        <v>1159</v>
      </c>
      <c r="H24" s="303" t="s">
        <v>1160</v>
      </c>
      <c r="I24" s="186" t="s">
        <v>1161</v>
      </c>
      <c r="J24" s="183" t="s">
        <v>1162</v>
      </c>
    </row>
    <row r="25" spans="1:10">
      <c r="A25" s="299" t="s">
        <v>1163</v>
      </c>
      <c r="B25" s="299" t="s">
        <v>624</v>
      </c>
      <c r="C25" s="299" t="s">
        <v>649</v>
      </c>
      <c r="D25" s="299" t="s">
        <v>608</v>
      </c>
      <c r="E25" s="301" t="s">
        <v>1157</v>
      </c>
      <c r="F25" s="301" t="s">
        <v>1164</v>
      </c>
      <c r="G25" s="302" t="s">
        <v>1165</v>
      </c>
      <c r="H25" s="301" t="s">
        <v>1166</v>
      </c>
      <c r="I25" s="300" t="s">
        <v>1167</v>
      </c>
      <c r="J25" s="299" t="s">
        <v>1168</v>
      </c>
    </row>
    <row r="26" spans="1:10">
      <c r="A26" s="296" t="s">
        <v>1169</v>
      </c>
      <c r="B26" s="296" t="s">
        <v>608</v>
      </c>
      <c r="C26" s="296" t="s">
        <v>947</v>
      </c>
      <c r="D26" s="296" t="s">
        <v>615</v>
      </c>
      <c r="E26" s="297" t="s">
        <v>1170</v>
      </c>
      <c r="F26" s="297" t="s">
        <v>1158</v>
      </c>
      <c r="G26" s="298" t="s">
        <v>1171</v>
      </c>
      <c r="H26" s="297" t="s">
        <v>1172</v>
      </c>
      <c r="I26" s="296" t="s">
        <v>1173</v>
      </c>
      <c r="J26" s="296" t="s">
        <v>1174</v>
      </c>
    </row>
    <row r="27" spans="1:10">
      <c r="A27" s="296" t="s">
        <v>1175</v>
      </c>
      <c r="B27" s="296" t="s">
        <v>615</v>
      </c>
      <c r="C27" s="296" t="s">
        <v>615</v>
      </c>
      <c r="D27" s="296" t="s">
        <v>872</v>
      </c>
      <c r="E27" s="297" t="s">
        <v>1176</v>
      </c>
      <c r="F27" s="297" t="s">
        <v>1177</v>
      </c>
      <c r="G27" s="298" t="s">
        <v>1178</v>
      </c>
      <c r="H27" s="297" t="s">
        <v>1179</v>
      </c>
      <c r="I27" s="296" t="s">
        <v>1180</v>
      </c>
      <c r="J27" s="296" t="s">
        <v>1181</v>
      </c>
    </row>
  </sheetData>
  <mergeCells count="18">
    <mergeCell ref="F10:J10"/>
    <mergeCell ref="F12:J12"/>
    <mergeCell ref="F13:J13"/>
    <mergeCell ref="F14:J14"/>
    <mergeCell ref="A1:P1"/>
    <mergeCell ref="A3:H3"/>
    <mergeCell ref="A22:H22"/>
    <mergeCell ref="F16:J16"/>
    <mergeCell ref="F17:J17"/>
    <mergeCell ref="F18:J18"/>
    <mergeCell ref="F15:J15"/>
    <mergeCell ref="F4:J4"/>
    <mergeCell ref="F5:J5"/>
    <mergeCell ref="F6:J6"/>
    <mergeCell ref="F7:J7"/>
    <mergeCell ref="F8:J8"/>
    <mergeCell ref="F9:J9"/>
    <mergeCell ref="F11:J11"/>
  </mergeCells>
  <pageMargins left="0.75" right="0.75" top="1" bottom="1"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3F237-20E6-4141-8F8B-7B36020CE42E}">
  <sheetPr>
    <tabColor rgb="FFD94F4F"/>
  </sheetPr>
  <dimension ref="A1:P26"/>
  <sheetViews>
    <sheetView showGridLines="0" topLeftCell="F16" zoomScaleNormal="100" workbookViewId="0">
      <selection activeCell="G9" sqref="G9"/>
    </sheetView>
  </sheetViews>
  <sheetFormatPr defaultColWidth="8.7109375" defaultRowHeight="14.45"/>
  <cols>
    <col min="1" max="1" width="18" style="90" customWidth="1"/>
    <col min="2" max="2" width="14" style="90" customWidth="1"/>
    <col min="3" max="3" width="12" style="90" customWidth="1"/>
    <col min="4" max="4" width="14" style="90" customWidth="1"/>
    <col min="5" max="5" width="25" style="90" customWidth="1"/>
    <col min="6" max="6" width="24.7109375" style="90" bestFit="1" customWidth="1"/>
    <col min="7" max="7" width="44" style="90" bestFit="1" customWidth="1"/>
    <col min="8" max="8" width="2" style="90" customWidth="1"/>
    <col min="9" max="10" width="14" style="90" customWidth="1"/>
    <col min="11" max="16384" width="8.7109375" style="90"/>
  </cols>
  <sheetData>
    <row r="1" spans="1:16" ht="31.5" customHeight="1">
      <c r="A1" s="462" t="s">
        <v>1182</v>
      </c>
      <c r="B1" s="462"/>
      <c r="C1" s="462"/>
      <c r="D1" s="462"/>
      <c r="E1" s="462"/>
      <c r="F1" s="462"/>
      <c r="G1" s="462"/>
      <c r="H1" s="462"/>
      <c r="I1" s="462"/>
      <c r="J1" s="462"/>
      <c r="K1" s="462"/>
      <c r="L1" s="462"/>
      <c r="M1" s="462"/>
      <c r="N1" s="462"/>
      <c r="O1" s="462"/>
      <c r="P1" s="462"/>
    </row>
    <row r="3" spans="1:16">
      <c r="A3" s="392" t="s">
        <v>1183</v>
      </c>
      <c r="B3" s="392"/>
      <c r="C3" s="392"/>
      <c r="D3" s="392"/>
      <c r="E3" s="392"/>
      <c r="F3" s="392"/>
      <c r="G3" s="392"/>
    </row>
    <row r="4" spans="1:16">
      <c r="A4" s="198" t="s">
        <v>796</v>
      </c>
      <c r="B4" s="198" t="s">
        <v>1184</v>
      </c>
      <c r="C4" s="198" t="s">
        <v>1185</v>
      </c>
      <c r="D4" s="198" t="s">
        <v>1186</v>
      </c>
      <c r="E4" s="198" t="s">
        <v>1187</v>
      </c>
      <c r="F4" s="198" t="s">
        <v>1188</v>
      </c>
      <c r="G4" s="198" t="s">
        <v>1047</v>
      </c>
    </row>
    <row r="5" spans="1:16" ht="18" customHeight="1">
      <c r="A5" s="187" t="s">
        <v>1189</v>
      </c>
      <c r="B5" s="187" t="s">
        <v>1190</v>
      </c>
      <c r="C5" s="187" t="s">
        <v>1191</v>
      </c>
      <c r="D5" s="322">
        <v>12437.282049605201</v>
      </c>
      <c r="E5" s="188">
        <v>1.30059027175992E-2</v>
      </c>
      <c r="F5" s="187" t="s">
        <v>1192</v>
      </c>
      <c r="G5" s="187" t="s">
        <v>1193</v>
      </c>
    </row>
    <row r="6" spans="1:16" ht="18" customHeight="1">
      <c r="A6" s="271" t="s">
        <v>1189</v>
      </c>
      <c r="B6" s="271" t="s">
        <v>1194</v>
      </c>
      <c r="C6" s="271" t="s">
        <v>1191</v>
      </c>
      <c r="D6" s="321">
        <v>17586.089998408399</v>
      </c>
      <c r="E6" s="320">
        <v>1.8390109252970101E-2</v>
      </c>
      <c r="F6" s="271" t="s">
        <v>1195</v>
      </c>
      <c r="G6" s="271" t="s">
        <v>1196</v>
      </c>
    </row>
    <row r="7" spans="1:16" ht="18" customHeight="1">
      <c r="A7" s="187" t="s">
        <v>1189</v>
      </c>
      <c r="B7" s="187" t="s">
        <v>1197</v>
      </c>
      <c r="C7" s="187" t="s">
        <v>1191</v>
      </c>
      <c r="D7" s="322">
        <v>14818.8892505935</v>
      </c>
      <c r="E7" s="188">
        <v>1.54963947273523E-2</v>
      </c>
      <c r="F7" s="187" t="s">
        <v>1198</v>
      </c>
      <c r="G7" s="187" t="s">
        <v>1199</v>
      </c>
    </row>
    <row r="8" spans="1:16" ht="18" customHeight="1">
      <c r="A8" s="271" t="s">
        <v>1200</v>
      </c>
      <c r="B8" s="271" t="s">
        <v>1190</v>
      </c>
      <c r="C8" s="271" t="s">
        <v>1201</v>
      </c>
      <c r="D8" s="321">
        <v>27810.608118255201</v>
      </c>
      <c r="E8" s="320">
        <v>2.9082082585301101E-2</v>
      </c>
      <c r="F8" s="271" t="s">
        <v>1202</v>
      </c>
      <c r="G8" s="271" t="s">
        <v>1203</v>
      </c>
    </row>
    <row r="9" spans="1:16" ht="18" customHeight="1">
      <c r="A9" s="187" t="s">
        <v>1204</v>
      </c>
      <c r="B9" s="187" t="s">
        <v>1190</v>
      </c>
      <c r="C9" s="187" t="s">
        <v>1191</v>
      </c>
      <c r="D9" s="322">
        <v>15608.788972254601</v>
      </c>
      <c r="E9" s="188">
        <v>1.6322407910586999E-2</v>
      </c>
      <c r="F9" s="187" t="s">
        <v>1205</v>
      </c>
      <c r="G9" s="187" t="s">
        <v>1206</v>
      </c>
    </row>
    <row r="10" spans="1:16" ht="18" customHeight="1">
      <c r="A10" s="271" t="s">
        <v>1204</v>
      </c>
      <c r="B10" s="271" t="s">
        <v>1194</v>
      </c>
      <c r="C10" s="271" t="s">
        <v>1191</v>
      </c>
      <c r="D10" s="321">
        <v>19977.798238191899</v>
      </c>
      <c r="E10" s="320">
        <v>2.0891164111374001E-2</v>
      </c>
      <c r="F10" s="271" t="s">
        <v>1207</v>
      </c>
      <c r="G10" s="271" t="s">
        <v>1208</v>
      </c>
    </row>
    <row r="11" spans="1:16" ht="18" customHeight="1">
      <c r="A11" s="187" t="s">
        <v>1209</v>
      </c>
      <c r="B11" s="187" t="s">
        <v>1210</v>
      </c>
      <c r="C11" s="187" t="s">
        <v>1191</v>
      </c>
      <c r="D11" s="322">
        <v>12600</v>
      </c>
      <c r="E11" s="188">
        <v>1.3176059977425001E-2</v>
      </c>
      <c r="F11" s="187" t="s">
        <v>1211</v>
      </c>
      <c r="G11" s="187" t="s">
        <v>1212</v>
      </c>
    </row>
    <row r="12" spans="1:16" ht="18" customHeight="1">
      <c r="A12" s="271" t="s">
        <v>1213</v>
      </c>
      <c r="B12" s="271" t="s">
        <v>827</v>
      </c>
      <c r="C12" s="271" t="s">
        <v>827</v>
      </c>
      <c r="D12" s="321">
        <v>0</v>
      </c>
      <c r="E12" s="320">
        <v>0</v>
      </c>
      <c r="F12" s="271" t="s">
        <v>1214</v>
      </c>
      <c r="G12" s="271" t="s">
        <v>1215</v>
      </c>
    </row>
    <row r="16" spans="1:16">
      <c r="A16" s="392" t="s">
        <v>1216</v>
      </c>
      <c r="B16" s="392"/>
      <c r="C16" s="392"/>
      <c r="D16" s="392"/>
      <c r="E16" s="392"/>
      <c r="F16" s="392"/>
      <c r="G16" s="392"/>
    </row>
    <row r="17" spans="1:10">
      <c r="A17" s="198" t="s">
        <v>1217</v>
      </c>
      <c r="B17" s="198" t="s">
        <v>1218</v>
      </c>
      <c r="C17" s="198" t="s">
        <v>1095</v>
      </c>
      <c r="D17" s="480" t="s">
        <v>1047</v>
      </c>
      <c r="E17" s="480"/>
      <c r="F17" s="480"/>
      <c r="G17" s="480"/>
      <c r="I17" s="90" t="s">
        <v>1219</v>
      </c>
      <c r="J17" s="90" t="s">
        <v>1220</v>
      </c>
    </row>
    <row r="18" spans="1:10" ht="15.75" customHeight="1">
      <c r="A18" s="296" t="s">
        <v>1221</v>
      </c>
      <c r="B18" s="319">
        <v>-50000</v>
      </c>
      <c r="C18" s="318"/>
      <c r="D18" s="439" t="s">
        <v>1222</v>
      </c>
      <c r="E18" s="439"/>
      <c r="F18" s="439"/>
      <c r="G18" s="317" t="s">
        <v>1223</v>
      </c>
      <c r="I18" s="90" t="s">
        <v>1221</v>
      </c>
      <c r="J18" s="90">
        <v>3</v>
      </c>
    </row>
    <row r="19" spans="1:10" ht="15.75" customHeight="1">
      <c r="A19" s="296" t="s">
        <v>1224</v>
      </c>
      <c r="B19" s="319">
        <v>-30000</v>
      </c>
      <c r="C19" s="318">
        <v>115.59950000000001</v>
      </c>
      <c r="D19" s="439" t="s">
        <v>1225</v>
      </c>
      <c r="E19" s="439"/>
      <c r="F19" s="439"/>
      <c r="G19" s="317" t="s">
        <v>1223</v>
      </c>
      <c r="I19" s="90" t="s">
        <v>1224</v>
      </c>
      <c r="J19" s="90">
        <v>3</v>
      </c>
    </row>
    <row r="20" spans="1:10" ht="15.75" customHeight="1">
      <c r="A20" s="296" t="s">
        <v>1226</v>
      </c>
      <c r="B20" s="319">
        <v>-20000</v>
      </c>
      <c r="C20" s="318">
        <v>23.1159</v>
      </c>
      <c r="D20" s="439" t="s">
        <v>1227</v>
      </c>
      <c r="E20" s="439"/>
      <c r="F20" s="439"/>
      <c r="G20" s="317" t="s">
        <v>1223</v>
      </c>
      <c r="I20" s="90" t="s">
        <v>1226</v>
      </c>
      <c r="J20" s="90">
        <v>3</v>
      </c>
    </row>
    <row r="21" spans="1:10" ht="15.75" customHeight="1">
      <c r="A21" s="296" t="s">
        <v>1228</v>
      </c>
      <c r="B21" s="319">
        <v>-10000</v>
      </c>
      <c r="C21" s="318">
        <v>4.3147000000000002</v>
      </c>
      <c r="D21" s="439" t="s">
        <v>1229</v>
      </c>
      <c r="E21" s="439"/>
      <c r="F21" s="439"/>
      <c r="G21" s="317" t="s">
        <v>1223</v>
      </c>
      <c r="I21" s="90" t="s">
        <v>1228</v>
      </c>
      <c r="J21" s="90">
        <v>3</v>
      </c>
    </row>
    <row r="22" spans="1:10" ht="15.75" customHeight="1">
      <c r="A22" s="186" t="s">
        <v>1230</v>
      </c>
      <c r="B22" s="185">
        <v>0</v>
      </c>
      <c r="C22" s="316">
        <v>0.16600000000000001</v>
      </c>
      <c r="D22" s="437" t="s">
        <v>1231</v>
      </c>
      <c r="E22" s="437"/>
      <c r="F22" s="437"/>
      <c r="G22" s="183" t="s">
        <v>1232</v>
      </c>
      <c r="I22" s="90" t="s">
        <v>1230</v>
      </c>
      <c r="J22" s="90">
        <v>0.16600000000000001</v>
      </c>
    </row>
    <row r="23" spans="1:10" ht="15.75" customHeight="1">
      <c r="A23" s="186" t="s">
        <v>1233</v>
      </c>
      <c r="B23" s="185">
        <v>10000</v>
      </c>
      <c r="C23" s="316">
        <v>0</v>
      </c>
      <c r="D23" s="437" t="s">
        <v>1234</v>
      </c>
      <c r="E23" s="437"/>
      <c r="F23" s="437"/>
      <c r="G23" s="183" t="s">
        <v>1232</v>
      </c>
      <c r="I23" s="90" t="s">
        <v>1233</v>
      </c>
      <c r="J23" s="90">
        <v>0</v>
      </c>
    </row>
    <row r="24" spans="1:10" ht="15.75" customHeight="1">
      <c r="A24" s="186" t="s">
        <v>1235</v>
      </c>
      <c r="B24" s="185">
        <v>20000</v>
      </c>
      <c r="C24" s="316">
        <v>0</v>
      </c>
      <c r="D24" s="437" t="s">
        <v>1236</v>
      </c>
      <c r="E24" s="437"/>
      <c r="F24" s="437"/>
      <c r="G24" s="183" t="s">
        <v>1232</v>
      </c>
      <c r="I24" s="90" t="s">
        <v>1235</v>
      </c>
      <c r="J24" s="90">
        <v>0</v>
      </c>
    </row>
    <row r="25" spans="1:10" ht="15.75" customHeight="1">
      <c r="A25" s="186" t="s">
        <v>1237</v>
      </c>
      <c r="B25" s="185">
        <v>30000</v>
      </c>
      <c r="C25" s="316">
        <v>0</v>
      </c>
      <c r="D25" s="437" t="s">
        <v>1238</v>
      </c>
      <c r="E25" s="437"/>
      <c r="F25" s="437"/>
      <c r="G25" s="183" t="s">
        <v>1232</v>
      </c>
      <c r="I25" s="90" t="s">
        <v>1237</v>
      </c>
      <c r="J25" s="90">
        <v>0</v>
      </c>
    </row>
    <row r="26" spans="1:10" ht="15.75" customHeight="1">
      <c r="A26" s="186" t="s">
        <v>1239</v>
      </c>
      <c r="B26" s="185">
        <v>50000</v>
      </c>
      <c r="C26" s="316">
        <v>0</v>
      </c>
      <c r="D26" s="437" t="s">
        <v>1240</v>
      </c>
      <c r="E26" s="437"/>
      <c r="F26" s="437"/>
      <c r="G26" s="183" t="s">
        <v>1232</v>
      </c>
      <c r="I26" s="90" t="s">
        <v>1239</v>
      </c>
      <c r="J26" s="90">
        <v>0</v>
      </c>
    </row>
  </sheetData>
  <mergeCells count="13">
    <mergeCell ref="D24:F24"/>
    <mergeCell ref="D25:F25"/>
    <mergeCell ref="D26:F26"/>
    <mergeCell ref="D19:F19"/>
    <mergeCell ref="D20:F20"/>
    <mergeCell ref="D21:F21"/>
    <mergeCell ref="D22:F22"/>
    <mergeCell ref="D23:F23"/>
    <mergeCell ref="A1:P1"/>
    <mergeCell ref="A3:G3"/>
    <mergeCell ref="A16:G16"/>
    <mergeCell ref="D17:G17"/>
    <mergeCell ref="D18:F18"/>
  </mergeCells>
  <pageMargins left="0.75" right="0.75" top="1" bottom="1" header="0.511811023622047" footer="0.511811023622047"/>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B1237-CDB8-4F82-A573-F156D4318503}">
  <sheetPr>
    <tabColor rgb="FFC9A84C"/>
  </sheetPr>
  <dimension ref="A1:P40"/>
  <sheetViews>
    <sheetView showGridLines="0" zoomScaleNormal="100" workbookViewId="0">
      <selection activeCell="D10" sqref="D10"/>
    </sheetView>
  </sheetViews>
  <sheetFormatPr defaultColWidth="8.7109375" defaultRowHeight="14.45"/>
  <cols>
    <col min="1" max="1" width="18" style="90" customWidth="1"/>
    <col min="2" max="2" width="14" style="90" customWidth="1"/>
    <col min="3" max="3" width="18" style="90" customWidth="1"/>
    <col min="4" max="4" width="19.5703125" style="90" bestFit="1" customWidth="1"/>
    <col min="5" max="8" width="14" style="90" customWidth="1"/>
    <col min="9" max="9" width="12.7109375" style="90" bestFit="1" customWidth="1"/>
    <col min="10" max="10" width="17.140625" style="90" bestFit="1" customWidth="1"/>
    <col min="11" max="16384" width="8.7109375" style="90"/>
  </cols>
  <sheetData>
    <row r="1" spans="1:16" ht="31.5" customHeight="1">
      <c r="A1" s="462" t="s">
        <v>1241</v>
      </c>
      <c r="B1" s="462"/>
      <c r="C1" s="462"/>
      <c r="D1" s="462"/>
      <c r="E1" s="462"/>
      <c r="F1" s="462"/>
      <c r="G1" s="462"/>
      <c r="H1" s="462"/>
      <c r="I1" s="462"/>
      <c r="J1" s="462"/>
      <c r="K1" s="462"/>
      <c r="L1" s="462"/>
      <c r="M1" s="462"/>
      <c r="N1" s="462"/>
      <c r="O1" s="462"/>
      <c r="P1" s="462"/>
    </row>
    <row r="3" spans="1:16">
      <c r="A3" s="392" t="s">
        <v>1242</v>
      </c>
      <c r="B3" s="392"/>
      <c r="C3" s="392"/>
      <c r="D3" s="392"/>
      <c r="E3" s="392"/>
      <c r="F3" s="392"/>
      <c r="G3" s="392"/>
      <c r="H3" s="392"/>
      <c r="I3" s="392"/>
      <c r="J3" s="392"/>
    </row>
    <row r="4" spans="1:16">
      <c r="A4" s="198" t="s">
        <v>1015</v>
      </c>
      <c r="B4" s="198" t="s">
        <v>1007</v>
      </c>
      <c r="C4" s="198" t="s">
        <v>1243</v>
      </c>
      <c r="D4" s="198" t="s">
        <v>1244</v>
      </c>
      <c r="E4" s="198" t="s">
        <v>1245</v>
      </c>
      <c r="F4" s="198" t="s">
        <v>1246</v>
      </c>
      <c r="G4" s="198" t="s">
        <v>1247</v>
      </c>
      <c r="H4" s="198" t="s">
        <v>1248</v>
      </c>
      <c r="I4" s="198" t="s">
        <v>1249</v>
      </c>
      <c r="J4" s="198" t="s">
        <v>605</v>
      </c>
    </row>
    <row r="5" spans="1:16" ht="30" customHeight="1">
      <c r="A5" s="368" t="s">
        <v>1250</v>
      </c>
      <c r="B5" s="367" t="s">
        <v>1251</v>
      </c>
      <c r="C5" s="367" t="s">
        <v>1252</v>
      </c>
      <c r="D5" s="364" t="s">
        <v>1253</v>
      </c>
      <c r="E5" s="366" t="s">
        <v>1254</v>
      </c>
      <c r="F5" s="366" t="s">
        <v>1254</v>
      </c>
      <c r="G5" s="365" t="s">
        <v>888</v>
      </c>
      <c r="H5" s="364" t="s">
        <v>1255</v>
      </c>
      <c r="I5" s="364" t="s">
        <v>1256</v>
      </c>
      <c r="J5" s="363" t="s">
        <v>1257</v>
      </c>
    </row>
    <row r="6" spans="1:16" ht="30" customHeight="1">
      <c r="A6" s="362" t="s">
        <v>1258</v>
      </c>
      <c r="B6" s="361" t="s">
        <v>1259</v>
      </c>
      <c r="C6" s="361" t="s">
        <v>1260</v>
      </c>
      <c r="D6" s="358" t="s">
        <v>1261</v>
      </c>
      <c r="E6" s="360" t="s">
        <v>1262</v>
      </c>
      <c r="F6" s="360" t="s">
        <v>1263</v>
      </c>
      <c r="G6" s="359" t="s">
        <v>1264</v>
      </c>
      <c r="H6" s="358" t="s">
        <v>1265</v>
      </c>
      <c r="I6" s="358" t="s">
        <v>1266</v>
      </c>
      <c r="J6" s="357" t="s">
        <v>1267</v>
      </c>
    </row>
    <row r="7" spans="1:16" ht="30" customHeight="1">
      <c r="A7" s="356" t="s">
        <v>1268</v>
      </c>
      <c r="B7" s="355" t="s">
        <v>1024</v>
      </c>
      <c r="C7" s="355" t="s">
        <v>1269</v>
      </c>
      <c r="D7" s="352" t="s">
        <v>1270</v>
      </c>
      <c r="E7" s="354" t="s">
        <v>1271</v>
      </c>
      <c r="F7" s="354" t="s">
        <v>1272</v>
      </c>
      <c r="G7" s="353" t="s">
        <v>1273</v>
      </c>
      <c r="H7" s="352" t="s">
        <v>1274</v>
      </c>
      <c r="I7" s="352" t="s">
        <v>1275</v>
      </c>
      <c r="J7" s="351" t="s">
        <v>1276</v>
      </c>
    </row>
    <row r="8" spans="1:16" ht="30" customHeight="1">
      <c r="A8" s="350" t="s">
        <v>1277</v>
      </c>
      <c r="B8" s="349" t="s">
        <v>1278</v>
      </c>
      <c r="C8" s="349" t="s">
        <v>1279</v>
      </c>
      <c r="D8" s="346" t="s">
        <v>1280</v>
      </c>
      <c r="E8" s="348" t="s">
        <v>1281</v>
      </c>
      <c r="F8" s="348" t="s">
        <v>1282</v>
      </c>
      <c r="G8" s="347" t="s">
        <v>1283</v>
      </c>
      <c r="H8" s="346" t="s">
        <v>1284</v>
      </c>
      <c r="I8" s="346" t="s">
        <v>1285</v>
      </c>
      <c r="J8" s="345" t="s">
        <v>1286</v>
      </c>
    </row>
    <row r="9" spans="1:16" ht="30" customHeight="1">
      <c r="A9" s="344" t="s">
        <v>1287</v>
      </c>
      <c r="B9" s="343" t="s">
        <v>1288</v>
      </c>
      <c r="C9" s="343" t="s">
        <v>1289</v>
      </c>
      <c r="D9" s="341" t="s">
        <v>1290</v>
      </c>
      <c r="E9" s="342" t="s">
        <v>1291</v>
      </c>
      <c r="F9" s="304" t="s">
        <v>1292</v>
      </c>
      <c r="G9" s="304" t="s">
        <v>1293</v>
      </c>
      <c r="H9" s="341" t="s">
        <v>1294</v>
      </c>
      <c r="I9" s="341" t="s">
        <v>1295</v>
      </c>
      <c r="J9" s="183" t="s">
        <v>1296</v>
      </c>
    </row>
    <row r="10" spans="1:16" ht="30" customHeight="1">
      <c r="A10" s="340" t="s">
        <v>1297</v>
      </c>
      <c r="B10" s="339" t="s">
        <v>1298</v>
      </c>
      <c r="C10" s="339" t="s">
        <v>1299</v>
      </c>
      <c r="D10" s="336" t="s">
        <v>1300</v>
      </c>
      <c r="E10" s="338" t="s">
        <v>1301</v>
      </c>
      <c r="F10" s="338" t="s">
        <v>1302</v>
      </c>
      <c r="G10" s="337" t="s">
        <v>1303</v>
      </c>
      <c r="H10" s="336" t="s">
        <v>1304</v>
      </c>
      <c r="I10" s="336" t="s">
        <v>1305</v>
      </c>
      <c r="J10" s="335" t="s">
        <v>1306</v>
      </c>
    </row>
    <row r="11" spans="1:16" ht="30" customHeight="1">
      <c r="A11" s="334" t="s">
        <v>1307</v>
      </c>
      <c r="B11" s="333" t="s">
        <v>1308</v>
      </c>
      <c r="C11" s="333" t="s">
        <v>1289</v>
      </c>
      <c r="D11" s="330" t="s">
        <v>1309</v>
      </c>
      <c r="E11" s="332" t="s">
        <v>1310</v>
      </c>
      <c r="F11" s="332" t="s">
        <v>1264</v>
      </c>
      <c r="G11" s="331" t="s">
        <v>1311</v>
      </c>
      <c r="H11" s="330" t="s">
        <v>1312</v>
      </c>
      <c r="I11" s="330" t="s">
        <v>1313</v>
      </c>
      <c r="J11" s="329" t="s">
        <v>1314</v>
      </c>
    </row>
    <row r="14" spans="1:16">
      <c r="A14" s="392" t="s">
        <v>1315</v>
      </c>
      <c r="B14" s="392"/>
      <c r="C14" s="392"/>
      <c r="D14" s="392"/>
      <c r="E14" s="392"/>
      <c r="F14" s="392"/>
      <c r="G14" s="392"/>
      <c r="H14" s="392"/>
      <c r="I14" s="392"/>
      <c r="J14" s="392"/>
    </row>
    <row r="15" spans="1:16">
      <c r="A15" s="90" t="s">
        <v>1015</v>
      </c>
      <c r="B15" s="90" t="s">
        <v>953</v>
      </c>
      <c r="C15" s="90" t="s">
        <v>954</v>
      </c>
    </row>
    <row r="16" spans="1:16">
      <c r="A16" s="90" t="s">
        <v>1316</v>
      </c>
      <c r="B16" s="328">
        <v>0</v>
      </c>
      <c r="C16" s="328">
        <v>0</v>
      </c>
    </row>
    <row r="17" spans="1:3">
      <c r="A17" s="90" t="s">
        <v>1317</v>
      </c>
      <c r="B17" s="328">
        <v>-2.1999999999999999E-2</v>
      </c>
      <c r="C17" s="328">
        <v>-2.7E-2</v>
      </c>
    </row>
    <row r="18" spans="1:3">
      <c r="A18" s="90" t="s">
        <v>1268</v>
      </c>
      <c r="B18" s="328">
        <v>-4.4999999999999998E-2</v>
      </c>
      <c r="C18" s="328">
        <v>-5.0999999999999997E-2</v>
      </c>
    </row>
    <row r="19" spans="1:3">
      <c r="A19" s="90" t="s">
        <v>1277</v>
      </c>
      <c r="B19" s="328">
        <v>-8.9999999999999993E-3</v>
      </c>
      <c r="C19" s="328">
        <v>-3.2000000000000001E-2</v>
      </c>
    </row>
    <row r="20" spans="1:3">
      <c r="A20" s="90" t="s">
        <v>1287</v>
      </c>
      <c r="B20" s="328">
        <v>-1.2999999999999999E-2</v>
      </c>
      <c r="C20" s="328">
        <v>7.4999999999999997E-2</v>
      </c>
    </row>
    <row r="21" spans="1:3">
      <c r="A21" s="90" t="s">
        <v>1297</v>
      </c>
      <c r="B21" s="328">
        <v>4.0000000000000001E-3</v>
      </c>
      <c r="C21" s="328">
        <v>2.8000000000000001E-2</v>
      </c>
    </row>
    <row r="22" spans="1:3">
      <c r="A22" s="90" t="s">
        <v>1318</v>
      </c>
      <c r="B22" s="328">
        <v>5.0000000000000001E-3</v>
      </c>
      <c r="C22" s="328">
        <v>1.4999999999999999E-2</v>
      </c>
    </row>
    <row r="34" spans="1:10">
      <c r="A34" s="392" t="s">
        <v>1319</v>
      </c>
      <c r="B34" s="392"/>
      <c r="C34" s="392"/>
      <c r="D34" s="392"/>
      <c r="E34" s="392"/>
      <c r="F34" s="392"/>
      <c r="G34" s="392"/>
      <c r="H34" s="392"/>
      <c r="I34" s="392"/>
      <c r="J34" s="392"/>
    </row>
    <row r="35" spans="1:10">
      <c r="A35" s="198" t="s">
        <v>1320</v>
      </c>
      <c r="B35" s="198" t="s">
        <v>1321</v>
      </c>
      <c r="C35" s="480" t="s">
        <v>1322</v>
      </c>
      <c r="D35" s="480"/>
      <c r="E35" s="480"/>
      <c r="F35" s="480"/>
      <c r="G35" s="480" t="s">
        <v>1323</v>
      </c>
      <c r="H35" s="480"/>
      <c r="I35" s="480"/>
      <c r="J35" s="480"/>
    </row>
    <row r="36" spans="1:10" ht="31.5" customHeight="1">
      <c r="A36" s="325" t="s">
        <v>1324</v>
      </c>
      <c r="B36" s="325" t="s">
        <v>1325</v>
      </c>
      <c r="C36" s="481" t="s">
        <v>1326</v>
      </c>
      <c r="D36" s="481"/>
      <c r="E36" s="481"/>
      <c r="F36" s="481"/>
      <c r="G36" s="481" t="s">
        <v>1327</v>
      </c>
      <c r="H36" s="481"/>
      <c r="I36" s="481"/>
      <c r="J36" s="481"/>
    </row>
    <row r="37" spans="1:10" ht="31.5" customHeight="1">
      <c r="A37" s="324" t="s">
        <v>1328</v>
      </c>
      <c r="B37" s="323" t="s">
        <v>1329</v>
      </c>
      <c r="C37" s="482" t="s">
        <v>1330</v>
      </c>
      <c r="D37" s="482"/>
      <c r="E37" s="482"/>
      <c r="F37" s="482"/>
      <c r="G37" s="482" t="s">
        <v>1331</v>
      </c>
      <c r="H37" s="482"/>
      <c r="I37" s="482"/>
      <c r="J37" s="482"/>
    </row>
    <row r="38" spans="1:10" ht="31.5" customHeight="1">
      <c r="A38" s="327" t="s">
        <v>1332</v>
      </c>
      <c r="B38" s="326" t="s">
        <v>1333</v>
      </c>
      <c r="C38" s="483" t="s">
        <v>1334</v>
      </c>
      <c r="D38" s="483"/>
      <c r="E38" s="483"/>
      <c r="F38" s="483"/>
      <c r="G38" s="483" t="s">
        <v>1335</v>
      </c>
      <c r="H38" s="483"/>
      <c r="I38" s="483"/>
      <c r="J38" s="483"/>
    </row>
    <row r="39" spans="1:10" ht="31.5" customHeight="1">
      <c r="A39" s="325" t="s">
        <v>1336</v>
      </c>
      <c r="B39" s="325" t="s">
        <v>1337</v>
      </c>
      <c r="C39" s="481" t="s">
        <v>1338</v>
      </c>
      <c r="D39" s="481"/>
      <c r="E39" s="481"/>
      <c r="F39" s="481"/>
      <c r="G39" s="481" t="s">
        <v>1339</v>
      </c>
      <c r="H39" s="481"/>
      <c r="I39" s="481"/>
      <c r="J39" s="481"/>
    </row>
    <row r="40" spans="1:10" ht="31.5" customHeight="1">
      <c r="A40" s="324" t="s">
        <v>1340</v>
      </c>
      <c r="B40" s="323" t="s">
        <v>1329</v>
      </c>
      <c r="C40" s="482" t="s">
        <v>1341</v>
      </c>
      <c r="D40" s="482"/>
      <c r="E40" s="482"/>
      <c r="F40" s="482"/>
      <c r="G40" s="482" t="s">
        <v>1342</v>
      </c>
      <c r="H40" s="482"/>
      <c r="I40" s="482"/>
      <c r="J40" s="482"/>
    </row>
  </sheetData>
  <mergeCells count="16">
    <mergeCell ref="C39:F39"/>
    <mergeCell ref="G39:J39"/>
    <mergeCell ref="C40:F40"/>
    <mergeCell ref="G40:J40"/>
    <mergeCell ref="C36:F36"/>
    <mergeCell ref="G36:J36"/>
    <mergeCell ref="C37:F37"/>
    <mergeCell ref="G37:J37"/>
    <mergeCell ref="C38:F38"/>
    <mergeCell ref="G38:J38"/>
    <mergeCell ref="A1:P1"/>
    <mergeCell ref="A3:J3"/>
    <mergeCell ref="A14:J14"/>
    <mergeCell ref="A34:J34"/>
    <mergeCell ref="C35:F35"/>
    <mergeCell ref="G35:J35"/>
  </mergeCells>
  <pageMargins left="0.75" right="0.75" top="1" bottom="1" header="0.511811023622047" footer="0.511811023622047"/>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1FB22-79BA-4E3F-8ED9-6511969DB0D7}">
  <sheetPr>
    <tabColor rgb="FF117A65"/>
  </sheetPr>
  <dimension ref="A1:P36"/>
  <sheetViews>
    <sheetView showGridLines="0" topLeftCell="A24" zoomScaleNormal="100" workbookViewId="0">
      <selection activeCell="E36" sqref="E36:I36"/>
    </sheetView>
  </sheetViews>
  <sheetFormatPr defaultColWidth="8.7109375" defaultRowHeight="14.45"/>
  <cols>
    <col min="1" max="1" width="28" style="90" customWidth="1"/>
    <col min="2" max="2" width="12.7109375" style="90" bestFit="1" customWidth="1"/>
    <col min="3" max="4" width="22" style="90" customWidth="1"/>
    <col min="5" max="5" width="14" style="90" customWidth="1"/>
    <col min="6" max="6" width="28" style="90" customWidth="1"/>
    <col min="7" max="7" width="22" style="90" customWidth="1"/>
    <col min="8" max="8" width="25" style="90" customWidth="1"/>
    <col min="9" max="9" width="14" style="90" customWidth="1"/>
    <col min="10" max="16384" width="8.7109375" style="90"/>
  </cols>
  <sheetData>
    <row r="1" spans="1:16" ht="31.5" customHeight="1">
      <c r="A1" s="462" t="s">
        <v>1343</v>
      </c>
      <c r="B1" s="462"/>
      <c r="C1" s="462"/>
      <c r="D1" s="462"/>
      <c r="E1" s="462"/>
      <c r="F1" s="462"/>
      <c r="G1" s="462"/>
      <c r="H1" s="462"/>
      <c r="I1" s="462"/>
      <c r="J1" s="462"/>
      <c r="K1" s="462"/>
      <c r="L1" s="462"/>
      <c r="M1" s="462"/>
      <c r="N1" s="462"/>
      <c r="O1" s="462"/>
      <c r="P1" s="462"/>
    </row>
    <row r="3" spans="1:16">
      <c r="A3" s="392" t="s">
        <v>1344</v>
      </c>
      <c r="B3" s="392"/>
      <c r="C3" s="392"/>
      <c r="D3" s="392"/>
      <c r="E3" s="392"/>
      <c r="F3" s="392"/>
      <c r="G3" s="392"/>
      <c r="H3" s="392"/>
      <c r="I3" s="392"/>
    </row>
    <row r="4" spans="1:16">
      <c r="A4" s="198" t="s">
        <v>1345</v>
      </c>
      <c r="B4" s="198" t="s">
        <v>1346</v>
      </c>
      <c r="C4" s="198" t="s">
        <v>1347</v>
      </c>
      <c r="D4" s="198" t="s">
        <v>1348</v>
      </c>
      <c r="E4" s="198" t="s">
        <v>1349</v>
      </c>
      <c r="F4" s="198" t="s">
        <v>1350</v>
      </c>
      <c r="G4" s="198" t="s">
        <v>1351</v>
      </c>
      <c r="H4" s="198" t="s">
        <v>1352</v>
      </c>
      <c r="I4" s="198" t="s">
        <v>1353</v>
      </c>
    </row>
    <row r="5" spans="1:16" ht="18" customHeight="1">
      <c r="A5" s="187" t="s">
        <v>1354</v>
      </c>
      <c r="B5" s="386">
        <v>0.2</v>
      </c>
      <c r="C5" s="386">
        <v>0.20200000000000001</v>
      </c>
      <c r="D5" s="386">
        <v>0.1</v>
      </c>
      <c r="E5" s="386">
        <v>0</v>
      </c>
      <c r="F5" s="386">
        <v>0</v>
      </c>
      <c r="G5" s="386">
        <v>0.15</v>
      </c>
      <c r="H5" s="386">
        <v>0.17199999999999999</v>
      </c>
      <c r="I5" s="385">
        <v>2.1999999999999999E-2</v>
      </c>
    </row>
    <row r="6" spans="1:16" ht="18" customHeight="1">
      <c r="A6" s="271" t="s">
        <v>1355</v>
      </c>
      <c r="B6" s="384">
        <v>0.25</v>
      </c>
      <c r="C6" s="384">
        <v>0.248</v>
      </c>
      <c r="D6" s="384">
        <v>0.1</v>
      </c>
      <c r="E6" s="384">
        <v>0</v>
      </c>
      <c r="F6" s="384">
        <v>0</v>
      </c>
      <c r="G6" s="384">
        <v>0.1</v>
      </c>
      <c r="H6" s="384">
        <v>5.8999999999999997E-2</v>
      </c>
      <c r="I6" s="388">
        <v>-4.1000000000000002E-2</v>
      </c>
    </row>
    <row r="7" spans="1:16" ht="18" customHeight="1">
      <c r="A7" s="187" t="s">
        <v>1356</v>
      </c>
      <c r="B7" s="386">
        <v>0.2</v>
      </c>
      <c r="C7" s="386">
        <v>0</v>
      </c>
      <c r="D7" s="386">
        <v>0.35</v>
      </c>
      <c r="E7" s="386">
        <v>0.16500000000000001</v>
      </c>
      <c r="F7" s="386">
        <v>0</v>
      </c>
      <c r="G7" s="386">
        <v>0.2</v>
      </c>
      <c r="H7" s="386">
        <v>0.16500000000000001</v>
      </c>
      <c r="I7" s="388">
        <v>-3.5000000000000003E-2</v>
      </c>
    </row>
    <row r="8" spans="1:16" ht="18" customHeight="1">
      <c r="A8" s="271" t="s">
        <v>1357</v>
      </c>
      <c r="B8" s="384">
        <v>0.15</v>
      </c>
      <c r="C8" s="384">
        <v>0.15</v>
      </c>
      <c r="D8" s="384">
        <v>0.15</v>
      </c>
      <c r="E8" s="384">
        <v>0.106</v>
      </c>
      <c r="F8" s="384">
        <v>0</v>
      </c>
      <c r="G8" s="384">
        <v>0.05</v>
      </c>
      <c r="H8" s="384">
        <v>6.7000000000000004E-2</v>
      </c>
      <c r="I8" s="383">
        <v>1.7000000000000001E-2</v>
      </c>
    </row>
    <row r="9" spans="1:16" ht="18" customHeight="1">
      <c r="A9" s="187" t="s">
        <v>1358</v>
      </c>
      <c r="B9" s="386">
        <v>0.05</v>
      </c>
      <c r="C9" s="386">
        <v>0.05</v>
      </c>
      <c r="D9" s="386">
        <v>0.05</v>
      </c>
      <c r="E9" s="386">
        <v>0.05</v>
      </c>
      <c r="F9" s="386">
        <v>0</v>
      </c>
      <c r="G9" s="386">
        <v>0.08</v>
      </c>
      <c r="H9" s="386">
        <v>5.2999999999999999E-2</v>
      </c>
      <c r="I9" s="385">
        <v>-2.7E-2</v>
      </c>
    </row>
    <row r="10" spans="1:16" ht="18" customHeight="1">
      <c r="A10" s="271" t="s">
        <v>1359</v>
      </c>
      <c r="B10" s="384">
        <v>0</v>
      </c>
      <c r="C10" s="384">
        <v>0</v>
      </c>
      <c r="D10" s="384">
        <v>0</v>
      </c>
      <c r="E10" s="384">
        <v>0</v>
      </c>
      <c r="F10" s="384">
        <v>0.45</v>
      </c>
      <c r="G10" s="384">
        <v>0.15</v>
      </c>
      <c r="H10" s="384">
        <v>0.20599999999999999</v>
      </c>
      <c r="I10" s="387">
        <v>5.6000000000000001E-2</v>
      </c>
    </row>
    <row r="11" spans="1:16" ht="18" customHeight="1">
      <c r="A11" s="187" t="s">
        <v>1360</v>
      </c>
      <c r="B11" s="386">
        <v>0</v>
      </c>
      <c r="C11" s="386">
        <v>0</v>
      </c>
      <c r="D11" s="386">
        <v>0</v>
      </c>
      <c r="E11" s="386">
        <v>0</v>
      </c>
      <c r="F11" s="386">
        <v>0</v>
      </c>
      <c r="G11" s="386">
        <v>0.12</v>
      </c>
      <c r="H11" s="386">
        <v>0.128</v>
      </c>
      <c r="I11" s="383">
        <v>8.0000000000000002E-3</v>
      </c>
    </row>
    <row r="12" spans="1:16" ht="18" customHeight="1">
      <c r="A12" s="271" t="s">
        <v>1361</v>
      </c>
      <c r="B12" s="384">
        <v>0.1</v>
      </c>
      <c r="C12" s="384">
        <v>0.1</v>
      </c>
      <c r="D12" s="384">
        <v>0.1</v>
      </c>
      <c r="E12" s="384">
        <v>0</v>
      </c>
      <c r="F12" s="384">
        <v>0</v>
      </c>
      <c r="G12" s="384">
        <v>0.1</v>
      </c>
      <c r="H12" s="384">
        <v>7.2999999999999995E-2</v>
      </c>
      <c r="I12" s="385">
        <v>-2.7E-2</v>
      </c>
    </row>
    <row r="13" spans="1:16" ht="18" customHeight="1">
      <c r="A13" s="187" t="s">
        <v>1362</v>
      </c>
      <c r="B13" s="386">
        <v>0</v>
      </c>
      <c r="C13" s="386">
        <v>0</v>
      </c>
      <c r="D13" s="386">
        <v>0</v>
      </c>
      <c r="E13" s="386">
        <v>0</v>
      </c>
      <c r="F13" s="386">
        <v>0.45</v>
      </c>
      <c r="G13" s="386">
        <v>0</v>
      </c>
      <c r="H13" s="386">
        <v>0</v>
      </c>
      <c r="I13" s="383">
        <v>0</v>
      </c>
    </row>
    <row r="14" spans="1:16" ht="18" customHeight="1">
      <c r="A14" s="271" t="s">
        <v>1363</v>
      </c>
      <c r="B14" s="384">
        <v>0</v>
      </c>
      <c r="C14" s="384">
        <v>0</v>
      </c>
      <c r="D14" s="384">
        <v>0</v>
      </c>
      <c r="E14" s="384">
        <v>0</v>
      </c>
      <c r="F14" s="384">
        <v>0.13</v>
      </c>
      <c r="G14" s="384">
        <v>0</v>
      </c>
      <c r="H14" s="384">
        <v>0</v>
      </c>
      <c r="I14" s="383">
        <v>0</v>
      </c>
    </row>
    <row r="15" spans="1:16" ht="18" customHeight="1">
      <c r="A15" s="187" t="s">
        <v>1364</v>
      </c>
      <c r="B15" s="386">
        <v>0</v>
      </c>
      <c r="C15" s="386">
        <v>0</v>
      </c>
      <c r="D15" s="386">
        <v>0.05</v>
      </c>
      <c r="E15" s="386">
        <v>2.1000000000000001E-2</v>
      </c>
      <c r="F15" s="386">
        <v>0</v>
      </c>
      <c r="G15" s="386">
        <v>0.05</v>
      </c>
      <c r="H15" s="386">
        <v>2.1000000000000001E-2</v>
      </c>
      <c r="I15" s="385">
        <v>-2.9000000000000001E-2</v>
      </c>
    </row>
    <row r="16" spans="1:16" ht="18" customHeight="1">
      <c r="A16" s="271" t="s">
        <v>358</v>
      </c>
      <c r="B16" s="384">
        <v>0.05</v>
      </c>
      <c r="C16" s="384">
        <v>0.25</v>
      </c>
      <c r="D16" s="384">
        <v>0.1</v>
      </c>
      <c r="E16" s="384">
        <v>0.65800000000000003</v>
      </c>
      <c r="F16" s="384">
        <v>0</v>
      </c>
      <c r="G16" s="384">
        <v>0</v>
      </c>
      <c r="H16" s="384">
        <v>1E-3</v>
      </c>
      <c r="I16" s="383">
        <v>1E-3</v>
      </c>
    </row>
    <row r="20" spans="1:9">
      <c r="A20" s="392" t="s">
        <v>1365</v>
      </c>
      <c r="B20" s="392"/>
      <c r="C20" s="392"/>
      <c r="D20" s="392"/>
      <c r="E20" s="392"/>
      <c r="F20" s="392"/>
      <c r="G20" s="392"/>
      <c r="H20" s="392"/>
      <c r="I20" s="392"/>
    </row>
    <row r="21" spans="1:9">
      <c r="A21" s="198" t="s">
        <v>361</v>
      </c>
      <c r="B21" s="198" t="s">
        <v>595</v>
      </c>
      <c r="C21" s="198" t="s">
        <v>1366</v>
      </c>
      <c r="D21" s="198" t="s">
        <v>1367</v>
      </c>
      <c r="E21" s="198" t="s">
        <v>1368</v>
      </c>
      <c r="F21" s="198" t="s">
        <v>697</v>
      </c>
      <c r="G21" s="198" t="s">
        <v>1369</v>
      </c>
      <c r="H21" s="198" t="s">
        <v>698</v>
      </c>
    </row>
    <row r="22" spans="1:9" ht="27.75" customHeight="1">
      <c r="A22" s="382" t="s">
        <v>1370</v>
      </c>
      <c r="B22" s="382" t="s">
        <v>1371</v>
      </c>
      <c r="C22" s="382" t="s">
        <v>1372</v>
      </c>
      <c r="D22" s="382" t="s">
        <v>1373</v>
      </c>
      <c r="E22" s="382" t="s">
        <v>1374</v>
      </c>
      <c r="F22" s="382" t="s">
        <v>1375</v>
      </c>
      <c r="G22" s="382" t="s">
        <v>1376</v>
      </c>
      <c r="H22" s="382" t="s">
        <v>1377</v>
      </c>
    </row>
    <row r="23" spans="1:9" ht="27.75" customHeight="1">
      <c r="A23" s="381" t="s">
        <v>1378</v>
      </c>
      <c r="B23" s="381" t="s">
        <v>1379</v>
      </c>
      <c r="C23" s="381" t="s">
        <v>1380</v>
      </c>
      <c r="D23" s="381" t="s">
        <v>1381</v>
      </c>
      <c r="E23" s="381" t="s">
        <v>1382</v>
      </c>
      <c r="F23" s="381" t="s">
        <v>1383</v>
      </c>
      <c r="G23" s="381" t="s">
        <v>1384</v>
      </c>
      <c r="H23" s="381" t="s">
        <v>1385</v>
      </c>
    </row>
    <row r="24" spans="1:9" ht="27.75" customHeight="1">
      <c r="A24" s="380" t="s">
        <v>1386</v>
      </c>
      <c r="B24" s="380" t="s">
        <v>1387</v>
      </c>
      <c r="C24" s="380" t="s">
        <v>1388</v>
      </c>
      <c r="D24" s="380" t="s">
        <v>1389</v>
      </c>
      <c r="E24" s="380" t="s">
        <v>1390</v>
      </c>
      <c r="F24" s="380" t="s">
        <v>1391</v>
      </c>
      <c r="G24" s="380" t="s">
        <v>1392</v>
      </c>
      <c r="H24" s="380" t="s">
        <v>1393</v>
      </c>
    </row>
    <row r="25" spans="1:9" ht="27.75" customHeight="1">
      <c r="A25" s="379" t="s">
        <v>1394</v>
      </c>
      <c r="B25" s="379" t="s">
        <v>1395</v>
      </c>
      <c r="C25" s="379" t="s">
        <v>1396</v>
      </c>
      <c r="D25" s="379" t="s">
        <v>1397</v>
      </c>
      <c r="E25" s="379" t="s">
        <v>1398</v>
      </c>
      <c r="F25" s="379" t="s">
        <v>1399</v>
      </c>
      <c r="G25" s="379" t="s">
        <v>1400</v>
      </c>
      <c r="H25" s="379" t="s">
        <v>1401</v>
      </c>
    </row>
    <row r="29" spans="1:9">
      <c r="A29" s="392" t="s">
        <v>1402</v>
      </c>
      <c r="B29" s="392"/>
      <c r="C29" s="392"/>
      <c r="D29" s="392"/>
      <c r="E29" s="392"/>
      <c r="F29" s="392"/>
      <c r="G29" s="392"/>
      <c r="H29" s="392"/>
      <c r="I29" s="392"/>
    </row>
    <row r="30" spans="1:9">
      <c r="A30" s="198" t="s">
        <v>1403</v>
      </c>
      <c r="B30" s="198" t="s">
        <v>1404</v>
      </c>
      <c r="C30" s="198" t="s">
        <v>1405</v>
      </c>
      <c r="D30" s="198" t="s">
        <v>1406</v>
      </c>
      <c r="E30" s="485" t="s">
        <v>798</v>
      </c>
      <c r="F30" s="486"/>
      <c r="G30" s="486"/>
      <c r="H30" s="486"/>
      <c r="I30" s="486"/>
    </row>
    <row r="31" spans="1:9" ht="21.75" customHeight="1">
      <c r="A31" s="299" t="s">
        <v>1407</v>
      </c>
      <c r="B31" s="378">
        <v>6</v>
      </c>
      <c r="C31" s="377">
        <v>0.2</v>
      </c>
      <c r="D31" s="376">
        <v>1.2</v>
      </c>
      <c r="E31" s="484" t="s">
        <v>1408</v>
      </c>
      <c r="F31" s="484"/>
      <c r="G31" s="484"/>
      <c r="H31" s="484"/>
      <c r="I31" s="484"/>
    </row>
    <row r="32" spans="1:9" ht="21.75" customHeight="1">
      <c r="A32" s="299" t="s">
        <v>1409</v>
      </c>
      <c r="B32" s="378">
        <v>5</v>
      </c>
      <c r="C32" s="377">
        <v>0.2</v>
      </c>
      <c r="D32" s="376">
        <v>1</v>
      </c>
      <c r="E32" s="484" t="s">
        <v>1410</v>
      </c>
      <c r="F32" s="484"/>
      <c r="G32" s="484"/>
      <c r="H32" s="484"/>
      <c r="I32" s="484"/>
    </row>
    <row r="33" spans="1:9" ht="21.75" customHeight="1">
      <c r="A33" s="186" t="s">
        <v>1411</v>
      </c>
      <c r="B33" s="375">
        <v>3</v>
      </c>
      <c r="C33" s="374">
        <v>0.2</v>
      </c>
      <c r="D33" s="373">
        <v>0.6</v>
      </c>
      <c r="E33" s="487" t="s">
        <v>1412</v>
      </c>
      <c r="F33" s="487"/>
      <c r="G33" s="487"/>
      <c r="H33" s="487"/>
      <c r="I33" s="487"/>
    </row>
    <row r="34" spans="1:9" ht="21.75" customHeight="1">
      <c r="A34" s="296" t="s">
        <v>1413</v>
      </c>
      <c r="B34" s="372">
        <v>8</v>
      </c>
      <c r="C34" s="371">
        <v>0.2</v>
      </c>
      <c r="D34" s="370">
        <v>1.6</v>
      </c>
      <c r="E34" s="488" t="s">
        <v>1414</v>
      </c>
      <c r="F34" s="488"/>
      <c r="G34" s="488"/>
      <c r="H34" s="488"/>
      <c r="I34" s="488"/>
    </row>
    <row r="35" spans="1:9" ht="21.75" customHeight="1">
      <c r="A35" s="296" t="s">
        <v>1415</v>
      </c>
      <c r="B35" s="372">
        <v>7</v>
      </c>
      <c r="C35" s="371">
        <v>0.2</v>
      </c>
      <c r="D35" s="370">
        <v>1.4</v>
      </c>
      <c r="E35" s="488" t="s">
        <v>1416</v>
      </c>
      <c r="F35" s="488"/>
      <c r="G35" s="488"/>
      <c r="H35" s="488"/>
      <c r="I35" s="488"/>
    </row>
    <row r="36" spans="1:9" ht="19.5" customHeight="1">
      <c r="A36" s="463" t="s">
        <v>1417</v>
      </c>
      <c r="B36" s="463"/>
      <c r="C36" s="463"/>
      <c r="D36" s="369">
        <v>1</v>
      </c>
      <c r="E36" s="489" t="s">
        <v>1418</v>
      </c>
      <c r="F36" s="489"/>
      <c r="G36" s="489"/>
      <c r="H36" s="489"/>
      <c r="I36" s="489"/>
    </row>
  </sheetData>
  <mergeCells count="12">
    <mergeCell ref="E32:I32"/>
    <mergeCell ref="E33:I33"/>
    <mergeCell ref="E34:I34"/>
    <mergeCell ref="E35:I35"/>
    <mergeCell ref="A36:C36"/>
    <mergeCell ref="E36:I36"/>
    <mergeCell ref="A1:P1"/>
    <mergeCell ref="A3:I3"/>
    <mergeCell ref="A20:I20"/>
    <mergeCell ref="A29:I29"/>
    <mergeCell ref="E31:I31"/>
    <mergeCell ref="E30:I30"/>
  </mergeCells>
  <pageMargins left="0.75" right="0.75" top="1" bottom="1"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FCF45-3DB5-404A-9408-2F89ABDE98CC}">
  <dimension ref="A1:K20"/>
  <sheetViews>
    <sheetView showGridLines="0" zoomScale="61" workbookViewId="0">
      <selection activeCell="L13" sqref="L13"/>
    </sheetView>
  </sheetViews>
  <sheetFormatPr defaultColWidth="8.85546875" defaultRowHeight="25.15"/>
  <cols>
    <col min="1" max="2" width="8.85546875" style="37"/>
    <col min="3" max="3" width="12.7109375" style="37" bestFit="1" customWidth="1"/>
    <col min="4" max="4" width="15.85546875" style="37" customWidth="1"/>
    <col min="5" max="6" width="17.140625" style="37" customWidth="1"/>
    <col min="7" max="7" width="8.85546875" style="37"/>
    <col min="8" max="8" width="35.85546875" style="37" bestFit="1" customWidth="1"/>
    <col min="9" max="9" width="8.85546875" style="37"/>
    <col min="10" max="10" width="3.7109375" style="37" customWidth="1"/>
    <col min="11" max="11" width="14.42578125" style="37" customWidth="1"/>
    <col min="12" max="16384" width="8.85546875" style="37"/>
  </cols>
  <sheetData>
    <row r="1" spans="1:11">
      <c r="A1" s="393" t="e" vm="1">
        <v>#VALUE!</v>
      </c>
      <c r="B1" s="393"/>
      <c r="C1" s="393"/>
      <c r="D1" s="30"/>
      <c r="E1" s="30"/>
      <c r="F1" s="30"/>
      <c r="G1" s="30"/>
      <c r="H1" s="30"/>
      <c r="I1" s="30"/>
      <c r="J1" s="30"/>
      <c r="K1" s="30"/>
    </row>
    <row r="2" spans="1:11">
      <c r="A2" s="393"/>
      <c r="B2" s="393"/>
      <c r="C2" s="393"/>
      <c r="D2" s="30"/>
      <c r="E2" s="30"/>
      <c r="F2" s="30"/>
      <c r="G2" s="30"/>
      <c r="H2" s="30"/>
      <c r="I2" s="30"/>
      <c r="J2" s="30"/>
      <c r="K2" s="30"/>
    </row>
    <row r="3" spans="1:11">
      <c r="A3" s="393"/>
      <c r="B3" s="393"/>
      <c r="C3" s="393"/>
      <c r="D3" s="30"/>
      <c r="E3" s="30"/>
      <c r="F3" s="30"/>
      <c r="G3" s="30"/>
      <c r="H3" s="30"/>
      <c r="I3" s="30"/>
      <c r="J3" s="30"/>
      <c r="K3" s="30"/>
    </row>
    <row r="5" spans="1:11">
      <c r="A5" s="30"/>
      <c r="B5" s="394" t="s">
        <v>3</v>
      </c>
      <c r="C5" s="394"/>
      <c r="D5" s="394"/>
      <c r="E5" s="394"/>
      <c r="F5" s="394"/>
      <c r="G5" s="394"/>
      <c r="H5" s="394"/>
      <c r="I5" s="394"/>
      <c r="J5" s="30"/>
      <c r="K5" s="395">
        <v>1</v>
      </c>
    </row>
    <row r="6" spans="1:11" ht="45">
      <c r="A6" s="30"/>
      <c r="B6" s="394"/>
      <c r="C6" s="394"/>
      <c r="D6" s="394"/>
      <c r="E6" s="394"/>
      <c r="F6" s="394"/>
      <c r="G6" s="394"/>
      <c r="H6" s="394"/>
      <c r="I6" s="394"/>
      <c r="J6" s="36" t="s">
        <v>4</v>
      </c>
      <c r="K6" s="395"/>
    </row>
    <row r="7" spans="1:11">
      <c r="A7" s="30"/>
      <c r="B7" s="394"/>
      <c r="C7" s="394"/>
      <c r="D7" s="394"/>
      <c r="E7" s="394"/>
      <c r="F7" s="394"/>
      <c r="G7" s="394"/>
      <c r="H7" s="394"/>
      <c r="I7" s="394"/>
      <c r="J7" s="30"/>
      <c r="K7" s="395"/>
    </row>
    <row r="8" spans="1:11" ht="8.4499999999999993" customHeight="1">
      <c r="A8" s="30"/>
      <c r="B8" s="394"/>
      <c r="C8" s="394"/>
      <c r="D8" s="394"/>
      <c r="E8" s="394"/>
      <c r="F8" s="394"/>
      <c r="G8" s="394"/>
      <c r="H8" s="394"/>
      <c r="I8" s="394"/>
      <c r="J8" s="30"/>
      <c r="K8" s="395"/>
    </row>
    <row r="11" spans="1:11">
      <c r="A11" s="30"/>
      <c r="B11" s="30"/>
      <c r="C11" s="32"/>
      <c r="D11" s="32"/>
      <c r="E11" s="30"/>
      <c r="F11" s="30"/>
      <c r="G11" s="32" t="s">
        <v>5</v>
      </c>
      <c r="H11" s="30"/>
      <c r="I11" s="30"/>
      <c r="J11" s="30"/>
      <c r="K11" s="30"/>
    </row>
    <row r="12" spans="1:11" ht="33">
      <c r="A12" s="30"/>
      <c r="B12" s="34" t="s">
        <v>6</v>
      </c>
      <c r="C12" s="33"/>
      <c r="D12" s="33"/>
      <c r="E12" s="30"/>
      <c r="F12" s="30"/>
      <c r="G12" s="30"/>
      <c r="H12" s="30" t="s">
        <v>7</v>
      </c>
      <c r="I12" s="30"/>
      <c r="J12" s="30"/>
      <c r="K12" s="30"/>
    </row>
    <row r="13" spans="1:11" ht="33">
      <c r="A13" s="30"/>
      <c r="B13" s="35" t="s">
        <v>8</v>
      </c>
      <c r="C13" s="33"/>
      <c r="D13" s="33"/>
      <c r="E13" s="30"/>
      <c r="F13" s="30"/>
      <c r="G13" s="30"/>
      <c r="H13" s="30" t="s">
        <v>9</v>
      </c>
      <c r="I13" s="30"/>
      <c r="J13" s="30"/>
      <c r="K13" s="30"/>
    </row>
    <row r="14" spans="1:11">
      <c r="A14" s="30"/>
      <c r="B14" s="30"/>
      <c r="C14" s="30"/>
      <c r="D14" s="30"/>
      <c r="E14" s="30"/>
      <c r="F14" s="30"/>
      <c r="G14" s="30"/>
      <c r="H14" s="30" t="s">
        <v>10</v>
      </c>
      <c r="I14" s="30"/>
      <c r="J14" s="30"/>
      <c r="K14" s="30"/>
    </row>
    <row r="15" spans="1:11">
      <c r="A15" s="30"/>
      <c r="B15" s="396" t="s">
        <v>11</v>
      </c>
      <c r="C15" s="397">
        <v>46070</v>
      </c>
      <c r="D15" s="397"/>
      <c r="E15" s="30"/>
      <c r="F15" s="30"/>
      <c r="G15" s="30"/>
      <c r="H15" s="30" t="s">
        <v>12</v>
      </c>
      <c r="I15" s="30"/>
      <c r="J15" s="30"/>
      <c r="K15" s="30"/>
    </row>
    <row r="16" spans="1:11">
      <c r="A16" s="30"/>
      <c r="B16" s="396"/>
      <c r="C16" s="397"/>
      <c r="D16" s="397"/>
      <c r="E16" s="30"/>
      <c r="F16" s="30"/>
      <c r="G16" s="30"/>
      <c r="H16" s="30" t="s">
        <v>13</v>
      </c>
      <c r="I16" s="30"/>
      <c r="J16" s="30"/>
      <c r="K16" s="30"/>
    </row>
    <row r="17" spans="2:8">
      <c r="B17" s="30"/>
      <c r="C17" s="30"/>
      <c r="D17" s="30"/>
      <c r="E17" s="30"/>
      <c r="F17" s="30"/>
      <c r="G17" s="30"/>
      <c r="H17" s="30" t="s">
        <v>14</v>
      </c>
    </row>
    <row r="18" spans="2:8">
      <c r="B18" s="30"/>
      <c r="C18" s="30"/>
      <c r="D18" s="30"/>
      <c r="E18" s="30"/>
      <c r="F18" s="30"/>
      <c r="G18" s="30"/>
      <c r="H18" s="30" t="s">
        <v>15</v>
      </c>
    </row>
    <row r="19" spans="2:8">
      <c r="B19" s="30"/>
      <c r="C19" s="30"/>
      <c r="D19" s="30"/>
      <c r="E19" s="30"/>
      <c r="F19" s="30"/>
      <c r="G19" s="30"/>
      <c r="H19" s="30" t="s">
        <v>16</v>
      </c>
    </row>
    <row r="20" spans="2:8">
      <c r="B20" s="31"/>
      <c r="C20" s="30"/>
      <c r="D20" s="30"/>
      <c r="E20" s="30"/>
      <c r="F20" s="30"/>
      <c r="G20" s="30"/>
      <c r="H20" s="30"/>
    </row>
  </sheetData>
  <mergeCells count="5">
    <mergeCell ref="A1:C3"/>
    <mergeCell ref="B5:I8"/>
    <mergeCell ref="K5:K8"/>
    <mergeCell ref="B15:B16"/>
    <mergeCell ref="C15:D1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10"/>
  <sheetViews>
    <sheetView zoomScale="92" workbookViewId="0"/>
  </sheetViews>
  <sheetFormatPr defaultColWidth="8.85546875" defaultRowHeight="14.45"/>
  <sheetData>
    <row r="1" spans="1:3">
      <c r="A1" t="s">
        <v>133</v>
      </c>
      <c r="B1" t="s">
        <v>43</v>
      </c>
      <c r="C1" t="s">
        <v>35</v>
      </c>
    </row>
    <row r="2" spans="1:3">
      <c r="A2" t="s">
        <v>110</v>
      </c>
      <c r="B2" t="s">
        <v>33</v>
      </c>
      <c r="C2" t="s">
        <v>1419</v>
      </c>
    </row>
    <row r="3" spans="1:3">
      <c r="A3" t="s">
        <v>122</v>
      </c>
      <c r="B3" t="s">
        <v>1420</v>
      </c>
      <c r="C3" t="s">
        <v>1421</v>
      </c>
    </row>
    <row r="4" spans="1:3">
      <c r="A4" t="s">
        <v>30</v>
      </c>
      <c r="B4" t="s">
        <v>1422</v>
      </c>
      <c r="C4" t="s">
        <v>1423</v>
      </c>
    </row>
    <row r="5" spans="1:3">
      <c r="B5" t="s">
        <v>1424</v>
      </c>
      <c r="C5" t="s">
        <v>1425</v>
      </c>
    </row>
    <row r="6" spans="1:3">
      <c r="B6" t="s">
        <v>1426</v>
      </c>
      <c r="C6" t="s">
        <v>1427</v>
      </c>
    </row>
    <row r="7" spans="1:3">
      <c r="B7" t="s">
        <v>1428</v>
      </c>
      <c r="C7" t="s">
        <v>1429</v>
      </c>
    </row>
    <row r="8" spans="1:3">
      <c r="B8" t="s">
        <v>1430</v>
      </c>
      <c r="C8" t="s">
        <v>1431</v>
      </c>
    </row>
    <row r="9" spans="1:3">
      <c r="B9" t="s">
        <v>1432</v>
      </c>
    </row>
    <row r="10" spans="1:3">
      <c r="B10" t="s">
        <v>1433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01A3C7920F8442807AFD056F6C0426" ma:contentTypeVersion="10" ma:contentTypeDescription="Create a new document." ma:contentTypeScope="" ma:versionID="409c151f3a1d5f0a2a33a43a6dc067c5">
  <xsd:schema xmlns:xsd="http://www.w3.org/2001/XMLSchema" xmlns:xs="http://www.w3.org/2001/XMLSchema" xmlns:p="http://schemas.microsoft.com/office/2006/metadata/properties" xmlns:ns3="b0995179-8cb8-4aee-b7fe-80aa9fb44ca8" targetNamespace="http://schemas.microsoft.com/office/2006/metadata/properties" ma:root="true" ma:fieldsID="bec3e221316a284d686c8db41b4eff4b" ns3:_="">
    <xsd:import namespace="b0995179-8cb8-4aee-b7fe-80aa9fb44ca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995179-8cb8-4aee-b7fe-80aa9fb44ca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0995179-8cb8-4aee-b7fe-80aa9fb44c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451C549-7ECE-4EAD-ABC0-4484A2834B0B}"/>
</file>

<file path=customXml/itemProps2.xml><?xml version="1.0" encoding="utf-8"?>
<ds:datastoreItem xmlns:ds="http://schemas.openxmlformats.org/officeDocument/2006/customXml" ds:itemID="{D744A2ED-1E63-4904-B053-1895FD67FAA1}"/>
</file>

<file path=customXml/itemProps3.xml><?xml version="1.0" encoding="utf-8"?>
<ds:datastoreItem xmlns:ds="http://schemas.openxmlformats.org/officeDocument/2006/customXml" ds:itemID="{D33A6158-950C-4191-B764-2D51A924DDC0}"/>
</file>

<file path=customXml/itemProps4.xml><?xml version="1.0" encoding="utf-8"?>
<ds:datastoreItem xmlns:ds="http://schemas.openxmlformats.org/officeDocument/2006/customXml" ds:itemID="{B3C6502B-BA1C-4699-85A5-A4FD478107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2025-09-22T07:20:25Z</dcterms:created>
  <dcterms:modified xsi:type="dcterms:W3CDTF">2026-04-13T19:30:18Z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0x0101000301A3C7920F8442807AFD056F6C0426</vt:lpwstr>
  </property>
</Properties>
</file>